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35" windowWidth="9420" windowHeight="4500" firstSheet="3" activeTab="3"/>
  </bookViews>
  <sheets>
    <sheet name="SiopeAllegatoB" sheetId="1" state="hidden" r:id="rId1"/>
    <sheet name="Fatture" sheetId="2" state="hidden" r:id="rId2"/>
    <sheet name="Mandati" sheetId="3" state="hidden" r:id="rId3"/>
    <sheet name="FattureTempi" sheetId="4" r:id="rId4"/>
    <sheet name="MandatiTempi" sheetId="5" r:id="rId5"/>
    <sheet name="IndicatoreRiduzioneDebitoCR" sheetId="6" state="hidden" r:id="rId6"/>
    <sheet name="Debiti" sheetId="7" state="hidden" r:id="rId7"/>
    <sheet name="ElencoFatture" sheetId="8" state="hidden" r:id="rId8"/>
  </sheets>
  <definedNames>
    <definedName name="_xlnm.Print_Area" localSheetId="6">'Debiti'!$A$1:$AB$69</definedName>
    <definedName name="_xlnm.Print_Area" localSheetId="7">'ElencoFatture'!$C$1:$P$72</definedName>
    <definedName name="_xlnm.Print_Area" localSheetId="3">'FattureTempi'!$A$1:$AI$171</definedName>
    <definedName name="_xlnm.Print_Area" localSheetId="5">'IndicatoreRiduzioneDebitoCR'!$A$1:$M$16</definedName>
  </definedNames>
  <calcPr fullCalcOnLoad="1"/>
</workbook>
</file>

<file path=xl/sharedStrings.xml><?xml version="1.0" encoding="utf-8"?>
<sst xmlns="http://schemas.openxmlformats.org/spreadsheetml/2006/main" count="2270" uniqueCount="577">
  <si>
    <t>Esportazione Mandati x SIOPE</t>
  </si>
  <si>
    <t>Creditore</t>
  </si>
  <si>
    <t>Codice CIG</t>
  </si>
  <si>
    <t>Numero Mandato</t>
  </si>
  <si>
    <t>Data Mandato</t>
  </si>
  <si>
    <t>Causale Mandato</t>
  </si>
  <si>
    <t>Codice Siope</t>
  </si>
  <si>
    <t>Descrizione Siope</t>
  </si>
  <si>
    <t>Importo Mandato</t>
  </si>
  <si>
    <t>Provvedimento Impegno</t>
  </si>
  <si>
    <t>Consip/Mepa</t>
  </si>
  <si>
    <t>di cui Acquisto Consip/Mepa</t>
  </si>
  <si>
    <t>Comune di DEMO</t>
  </si>
  <si>
    <t>Numero Giorni Pagamento Standard (D)</t>
  </si>
  <si>
    <t>Registrazione</t>
  </si>
  <si>
    <t>Documento</t>
  </si>
  <si>
    <t>Protocollo</t>
  </si>
  <si>
    <t>Area Gestione</t>
  </si>
  <si>
    <t>Capitolo di Bilancio</t>
  </si>
  <si>
    <t>Impegno</t>
  </si>
  <si>
    <t>Mandato</t>
  </si>
  <si>
    <t>Anno</t>
  </si>
  <si>
    <t>Progr.</t>
  </si>
  <si>
    <t>Data (A)</t>
  </si>
  <si>
    <t>Numero</t>
  </si>
  <si>
    <t>Data</t>
  </si>
  <si>
    <t>Descrizione</t>
  </si>
  <si>
    <t>Importo</t>
  </si>
  <si>
    <t>CIG</t>
  </si>
  <si>
    <t>Data (B)</t>
  </si>
  <si>
    <t>Ragione Sociale</t>
  </si>
  <si>
    <t>Partita IVA</t>
  </si>
  <si>
    <t>Codice Fiscale</t>
  </si>
  <si>
    <t>Codice</t>
  </si>
  <si>
    <t>Voce</t>
  </si>
  <si>
    <t>Capitolo</t>
  </si>
  <si>
    <t>Articolo</t>
  </si>
  <si>
    <t>Sub</t>
  </si>
  <si>
    <t>Data (C)</t>
  </si>
  <si>
    <t>Pagamento (C)</t>
  </si>
  <si>
    <t>(D)</t>
  </si>
  <si>
    <t>Estremi Calcolo D.L. 66/2014</t>
  </si>
  <si>
    <t>Diff. (F=C-E)</t>
  </si>
  <si>
    <t>Gg. Pag. (G)</t>
  </si>
  <si>
    <t>H=G o D</t>
  </si>
  <si>
    <t>Ricezione (E=B o A)</t>
  </si>
  <si>
    <t xml:space="preserve">Differenza </t>
  </si>
  <si>
    <t>Liquidazione</t>
  </si>
  <si>
    <t>Ritardi x Responsabilità Creditore</t>
  </si>
  <si>
    <t>Ricezione (A)</t>
  </si>
  <si>
    <t>Pagamento (B)</t>
  </si>
  <si>
    <t>Diff. (C=A-B)</t>
  </si>
  <si>
    <t>Gg. Pag. (E)</t>
  </si>
  <si>
    <t>F=E o D</t>
  </si>
  <si>
    <t>D.L. 66 / 2014 - Tempestività dei Pagamenti - Elenco Mandati senza Fatture</t>
  </si>
  <si>
    <t>D.L. 66 / 2014 - Tempestività dei Pagamenti - Elenco Fatture Pagate</t>
  </si>
  <si>
    <t>Data Scadenza (A)</t>
  </si>
  <si>
    <t>Data Pagamento (B)</t>
  </si>
  <si>
    <t>Importo Fattura (D)</t>
  </si>
  <si>
    <t>Differenza giorni (C=B-A)</t>
  </si>
  <si>
    <t>Indicatore Fattura (E=C X D)</t>
  </si>
  <si>
    <t>Dati Fattura</t>
  </si>
  <si>
    <t>Calcolo</t>
  </si>
  <si>
    <t>ESCLUDI DAL CALCOLO</t>
  </si>
  <si>
    <t>Importo Fattura</t>
  </si>
  <si>
    <t>IVA</t>
  </si>
  <si>
    <t>Scissione Pagamenti</t>
  </si>
  <si>
    <t>Importo Dovuto</t>
  </si>
  <si>
    <t>Data Scadenza</t>
  </si>
  <si>
    <t>Scadenza</t>
  </si>
  <si>
    <t>Ammontare Complessivo dei Debiti e Numero Imprese Creditrici</t>
  </si>
  <si>
    <t>Ammontare Complessivo dei Debiti</t>
  </si>
  <si>
    <t>Numero Imprese Creditrici</t>
  </si>
  <si>
    <t>(Da Nota IFEL del 21/11/2019)</t>
  </si>
  <si>
    <r>
      <t xml:space="preserve"> &gt; se </t>
    </r>
    <r>
      <rPr>
        <b/>
        <i/>
        <sz val="9"/>
        <color indexed="8"/>
        <rFont val="Calibri"/>
        <family val="2"/>
      </rPr>
      <t>R</t>
    </r>
    <r>
      <rPr>
        <i/>
        <sz val="9"/>
        <color indexed="8"/>
        <rFont val="Calibri"/>
        <family val="2"/>
      </rPr>
      <t xml:space="preserve"> &gt; 0,9 allora l’indicatore fa scattare l’obbligo di accantonamento per mancata riduzione del debito pregresso secondo la quota massima del 5%. </t>
    </r>
  </si>
  <si>
    <r>
      <t xml:space="preserve">     &gt; se </t>
    </r>
    <r>
      <rPr>
        <b/>
        <i/>
        <sz val="9"/>
        <color indexed="8"/>
        <rFont val="Calibri"/>
        <family val="2"/>
      </rPr>
      <t>R</t>
    </r>
    <r>
      <rPr>
        <i/>
        <sz val="9"/>
        <color indexed="8"/>
        <rFont val="Calibri"/>
        <family val="2"/>
      </rPr>
      <t xml:space="preserve"> &lt;= 0,9 allora l’indicatore individua un caso da non sanzionare sotto il profilo della mancata riduzione del debito pregresso e si passa ad elaborare il ritardo annuale dei pagamenti;</t>
    </r>
  </si>
  <si>
    <r>
      <t xml:space="preserve">  o calcoliamo il rapporto dei due importi</t>
    </r>
    <r>
      <rPr>
        <b/>
        <i/>
        <sz val="9"/>
        <color indexed="8"/>
        <rFont val="Calibri"/>
        <family val="2"/>
      </rPr>
      <t xml:space="preserve"> R</t>
    </r>
    <r>
      <rPr>
        <i/>
        <sz val="9"/>
        <color indexed="8"/>
        <rFont val="Calibri"/>
        <family val="2"/>
      </rPr>
      <t>=(STOCK-1)/(STOCK-2)</t>
    </r>
  </si>
  <si>
    <r>
      <t xml:space="preserve">  o calcoliamo l’ammontare dello stock di debiti commerciali residui scaduti e non pagati alla fine del secondo esercizio precedente, che chiameremo </t>
    </r>
    <r>
      <rPr>
        <b/>
        <i/>
        <sz val="9"/>
        <color indexed="8"/>
        <rFont val="Calibri"/>
        <family val="2"/>
      </rPr>
      <t>STOCK-2</t>
    </r>
    <r>
      <rPr>
        <i/>
        <sz val="9"/>
        <color indexed="8"/>
        <rFont val="Calibri"/>
        <family val="2"/>
      </rPr>
      <t xml:space="preserve">;   </t>
    </r>
  </si>
  <si>
    <t xml:space="preserve">- altrimenti (STOCK-1 maggiore del 5% del totale fatture): </t>
  </si>
  <si>
    <t xml:space="preserve">  o  l’indicatore individua un caso da non sanzionare sotto il profilo della  mancata riduzione del debito pregresso e si passa ad elaborare l’indicatore di ritardo annuale dei pagamenti;</t>
  </si>
  <si>
    <r>
      <t xml:space="preserve">- se </t>
    </r>
    <r>
      <rPr>
        <b/>
        <i/>
        <sz val="9"/>
        <color indexed="8"/>
        <rFont val="Calibri"/>
        <family val="2"/>
      </rPr>
      <t>STOCK-1</t>
    </r>
    <r>
      <rPr>
        <i/>
        <sz val="9"/>
        <color indexed="8"/>
        <rFont val="Calibri"/>
        <family val="2"/>
      </rPr>
      <t xml:space="preserve"> è minore o uguale al 5% del totale delle fatture ricevute nell’esercizio precedente: </t>
    </r>
  </si>
  <si>
    <r>
      <t xml:space="preserve">- calcoliamo l’ammontare dello stock di debiti commerciali residui scaduti e non pagati alla fine dell’esercizio precedente, che chiameremo </t>
    </r>
    <r>
      <rPr>
        <b/>
        <i/>
        <sz val="9"/>
        <color indexed="8"/>
        <rFont val="Calibri"/>
        <family val="2"/>
      </rPr>
      <t>STOCK-1</t>
    </r>
    <r>
      <rPr>
        <i/>
        <sz val="9"/>
        <color indexed="8"/>
        <rFont val="Calibri"/>
        <family val="2"/>
      </rPr>
      <t xml:space="preserve">; </t>
    </r>
  </si>
  <si>
    <t xml:space="preserve">L’algoritmo per il calcolo dell’indicatore di riduzione del debito è il seguente: </t>
  </si>
  <si>
    <t>(2)</t>
  </si>
  <si>
    <t>(R) &lt;= 0,90</t>
  </si>
  <si>
    <t>Rapporto Stock (R) = (STOCK - 1) / (STOCK - 2)</t>
  </si>
  <si>
    <t>Ammontare Complessivo dei Debiti 2019 (STOCK - 2)</t>
  </si>
  <si>
    <t>(1)</t>
  </si>
  <si>
    <t>(STOCK - 1) &lt;=  5 % dell'Importo delle fatture</t>
  </si>
  <si>
    <t xml:space="preserve"> 5% dell'Importo Totale delle Fatture</t>
  </si>
  <si>
    <t xml:space="preserve">Importo Totale Fatture dell'Anno </t>
  </si>
  <si>
    <t>*Vedi dettaglio nel foglio ElencoFatture</t>
  </si>
  <si>
    <t>Importo Totale Fatture dell'Anno (NETTO)</t>
  </si>
  <si>
    <t>Importo Totale Fatture dell'Anno (IVA)</t>
  </si>
  <si>
    <t>5 % fatture</t>
  </si>
  <si>
    <t>Importo Totale Fatture dell'Anno (LORDO)</t>
  </si>
  <si>
    <t>*Vedi dettaglio nel foglio Debiti</t>
  </si>
  <si>
    <t>Ammontare Complessivo dei Debiti 2020 (STOCK - 1)</t>
  </si>
  <si>
    <t>Rispettato se (1) o (2) è uguale a SI</t>
  </si>
  <si>
    <t>RISPETTATO</t>
  </si>
  <si>
    <t xml:space="preserve">Indicatore di Riduzione del Debito Commerciale Residuo </t>
  </si>
  <si>
    <t>Indicatore di Riduzione del Debito Commerciale Residuo</t>
  </si>
  <si>
    <t>Importo Netto</t>
  </si>
  <si>
    <t>Importo IVA</t>
  </si>
  <si>
    <t>Data PEC / Data Protocollo/ Data Registrazione</t>
  </si>
  <si>
    <t>Stato Fattura    (I / L / P)</t>
  </si>
  <si>
    <t>Numero Movimento</t>
  </si>
  <si>
    <t>Vengono visualizzate tutte le Fatture Acquisto la cui data PEC (in altrnativa se non valorizzata Data Protocollo o Data Registrazione) è del 2020</t>
  </si>
  <si>
    <t>Importi CALCOLO</t>
  </si>
  <si>
    <t>Importi TOTALI</t>
  </si>
  <si>
    <t>Indicatore di Riduzione del Debito Residuo - Elenco Fatture dell'Anno</t>
  </si>
  <si>
    <t>(*) Importo Complessivo dei Debiti al Netto dell'Iva</t>
  </si>
  <si>
    <t>Comune di Pramollo</t>
  </si>
  <si>
    <t>Tempestività dei Pagamenti - Elenco Fatture Pagate - Periodo 01/10/2021 - 31/12/2021</t>
  </si>
  <si>
    <t>31/12/2020</t>
  </si>
  <si>
    <t>0000933</t>
  </si>
  <si>
    <t>24/12/2020</t>
  </si>
  <si>
    <t>APPROVAZIONE CONSUNTIVO LAVORO DI SOSTITUZIONE LAMPADE DI ILLUMINAZIONE PUBBLICA ANNO 2020 E ASSUNZIONE IMPEGNO DI SPESA. CIG -----</t>
  </si>
  <si>
    <t>SI</t>
  </si>
  <si>
    <t>Z9B2FF6729</t>
  </si>
  <si>
    <t>28/12/2020</t>
  </si>
  <si>
    <t>MARCONI DI COUTANDIN PIERGIORGIO</t>
  </si>
  <si>
    <t>10879940012</t>
  </si>
  <si>
    <t>*</t>
  </si>
  <si>
    <t>25/01/2021</t>
  </si>
  <si>
    <t>23/01/2021</t>
  </si>
  <si>
    <t>30/12/2021</t>
  </si>
  <si>
    <t>NO</t>
  </si>
  <si>
    <t>16/09/2021</t>
  </si>
  <si>
    <t>1733</t>
  </si>
  <si>
    <t>15/09/2021</t>
  </si>
  <si>
    <t>AFFIDAMENTO INCARICO DI CONSULENZA RELATIVAMENTE AL PROGETTO PRIVACY SURVEY DITTA ALPIMEDIA CODICE CIG ZE4239A6AF E AFFIDAMENTO INCARICO AVVOCATO CAFFER CLAUDIO IN QUALITA' DI RESPONSABILE PROTEZIONE DATI PERSONALI CODICE CIG Z98239A6CA.</t>
  </si>
  <si>
    <t>ZE4239A6AF</t>
  </si>
  <si>
    <t>ALPIMEDIA COMMUNICATION SNC</t>
  </si>
  <si>
    <t>07181160016</t>
  </si>
  <si>
    <t>30/09/2021</t>
  </si>
  <si>
    <t>01/10/2021</t>
  </si>
  <si>
    <t>15/10/2021</t>
  </si>
  <si>
    <t>06/10/2021</t>
  </si>
  <si>
    <t>217004721</t>
  </si>
  <si>
    <t>23/08/2021</t>
  </si>
  <si>
    <t>IMPEGNO DI SPESA PER UTENZE COMUNALI DI ENERGIA ELETTRICA. illuminazione pubblica CIG.  Z3B30CAB1F</t>
  </si>
  <si>
    <t>Z3B30CAB1F</t>
  </si>
  <si>
    <t>30/08/2021</t>
  </si>
  <si>
    <t>COMPAGNIA ENERGETICA ITALIANA</t>
  </si>
  <si>
    <t>07824790963</t>
  </si>
  <si>
    <t/>
  </si>
  <si>
    <t>27/09/2021</t>
  </si>
  <si>
    <t>1364</t>
  </si>
  <si>
    <t>01/09/2021</t>
  </si>
  <si>
    <t>FATTURA IMMEDIATA SP ENTI PUBBLICI</t>
  </si>
  <si>
    <t>ZC12CB6CAD</t>
  </si>
  <si>
    <t>MACPAL S.A.S.</t>
  </si>
  <si>
    <t>03151840042</t>
  </si>
  <si>
    <t>1021205614</t>
  </si>
  <si>
    <t>27/08/2021</t>
  </si>
  <si>
    <t>30070344-002</t>
  </si>
  <si>
    <t>Z2030CA7C4</t>
  </si>
  <si>
    <t>Poste Italiane S.p.A. - Società con socio unico</t>
  </si>
  <si>
    <t>01114601006</t>
  </si>
  <si>
    <t>97103880585</t>
  </si>
  <si>
    <t>7X02376219</t>
  </si>
  <si>
    <t>11/08/2021</t>
  </si>
  <si>
    <t>5BIM 2021</t>
  </si>
  <si>
    <t>Z2C30CADF1</t>
  </si>
  <si>
    <t>16/08/2021</t>
  </si>
  <si>
    <t>TELECOM</t>
  </si>
  <si>
    <t>00471850016</t>
  </si>
  <si>
    <t>13/09/2021</t>
  </si>
  <si>
    <t>21/09/2021</t>
  </si>
  <si>
    <t>6000385</t>
  </si>
  <si>
    <t>IT001E01216705 - EE - VIA BORGATA RUE IP SNC   10065 PRAMOLLO TO IT001E00460056 - EE - VIA BORGATA IP SNC   10065 PRAMOLLO TO IT001E01394421 - EE - VIA ILLUMINAZIONE PUBBLICA IP SNC   10065 PRAMOLLO TO IT001E01394422 - EE - VIA ILLUMINAZIONE PUBBLICA IP S</t>
  </si>
  <si>
    <t>Z1F31E7E85</t>
  </si>
  <si>
    <t>17/09/2021</t>
  </si>
  <si>
    <t>SENTRA ENERGIA S.R.L</t>
  </si>
  <si>
    <t>12657501008</t>
  </si>
  <si>
    <t>16/10/2021</t>
  </si>
  <si>
    <t>23/09/2021</t>
  </si>
  <si>
    <t>10/PA</t>
  </si>
  <si>
    <t>SERVIZIO SGOMBERO NEVE SU INTERVENTO IN EMERGENZA STAGIONE 2020/2021</t>
  </si>
  <si>
    <t>Z2E2561898</t>
  </si>
  <si>
    <t>22/09/2021</t>
  </si>
  <si>
    <t>BOUNOUS LUCA</t>
  </si>
  <si>
    <t>21/10/2021</t>
  </si>
  <si>
    <t>107PA</t>
  </si>
  <si>
    <t>29/09/2021</t>
  </si>
  <si>
    <t>canone noleggio fotocopiatrice</t>
  </si>
  <si>
    <t>ZE22CB6CBF</t>
  </si>
  <si>
    <t>G.M.G. s.n.c.</t>
  </si>
  <si>
    <t>08989840015</t>
  </si>
  <si>
    <t>29/10/2021</t>
  </si>
  <si>
    <t>31</t>
  </si>
  <si>
    <t>AFFIDAMENTO INCARICO PER PRESTAZIONI PROFESSIONALI  PER LA REDAZIONE DEL PROGETTO DEFINITIVO, ESECUTIVO, DIREZIONE LAVORI, CONTABILITÀ E CRE - LAVORI DI MANUTENZIONE E RIPRISTINO DI OPERE DI SOSTEGNO E DI DRENAGGIO SUPERFICIALE E RETI DI SCOLO SUI VERSANT</t>
  </si>
  <si>
    <t>BERTALOT GRAZIANO E GIULIANO</t>
  </si>
  <si>
    <t>10219720017</t>
  </si>
  <si>
    <t>27/10/2021</t>
  </si>
  <si>
    <t>84</t>
  </si>
  <si>
    <t>ZF7315CA49</t>
  </si>
  <si>
    <t>STUDIO TECNICO CERATO</t>
  </si>
  <si>
    <t>06453050012</t>
  </si>
  <si>
    <t>04/10/2021</t>
  </si>
  <si>
    <t>22/10/2021</t>
  </si>
  <si>
    <t>1021236679</t>
  </si>
  <si>
    <t>20/09/2021</t>
  </si>
  <si>
    <t>20/10/2021</t>
  </si>
  <si>
    <t>6000401</t>
  </si>
  <si>
    <t>IT001E00574352 - EE - BORGATA RUATTA   10065 PRAMOLLO TO</t>
  </si>
  <si>
    <t>ZE031E8089</t>
  </si>
  <si>
    <t>6000402</t>
  </si>
  <si>
    <t>IT001E01464873 - EE - BORGATA LUSSIE 1  10065 PRAMOLLO TO</t>
  </si>
  <si>
    <t>220</t>
  </si>
  <si>
    <t>AFFIDAMENTO INCARICO PER PRESTAZIONI PROFESSIONALI PMO VACCERA FAETTO 2020</t>
  </si>
  <si>
    <t>ZA62DD5AD1</t>
  </si>
  <si>
    <t>PLAVAN PAOLO</t>
  </si>
  <si>
    <t>PLVPLA68P30G674G</t>
  </si>
  <si>
    <t>05/10/2021</t>
  </si>
  <si>
    <t>01/11/2021</t>
  </si>
  <si>
    <t>FATTPA 30_21</t>
  </si>
  <si>
    <t>28/09/2021</t>
  </si>
  <si>
    <t>AFFIDAMENTO INCARICO PER LE ATTIVITA' RELATIVE ALLA FORMAZIONE OBBLIGATORIA IN MATERIA DI SICUREZZA SUL LAVORO ALLA DITTA ON S.R.L. DI RIVOLI. CIG ZE92F54D1E</t>
  </si>
  <si>
    <t>Z3032B9571</t>
  </si>
  <si>
    <t>ONINGEGNERIA</t>
  </si>
  <si>
    <t>09372970013</t>
  </si>
  <si>
    <t>04/11/2021</t>
  </si>
  <si>
    <t>05/11/2021</t>
  </si>
  <si>
    <t>02/11/2021</t>
  </si>
  <si>
    <t>08/11/2021</t>
  </si>
  <si>
    <t>56/001</t>
  </si>
  <si>
    <t>PARERE CONCLUSIVO (CONDOMINIO L ABETAIA) - CIG Z58329BED0</t>
  </si>
  <si>
    <t>Z58329BED0</t>
  </si>
  <si>
    <t>avv. PAOLO CISA DI GRESY</t>
  </si>
  <si>
    <t>05641540017</t>
  </si>
  <si>
    <t>57/001</t>
  </si>
  <si>
    <t>PARERE E ATTIVITA  STRAGIUDIZIALE (VALORE INDETERMINATO - COMBA E DURANTE) - CIG Z5428C5864</t>
  </si>
  <si>
    <t>Z5428C5864</t>
  </si>
  <si>
    <t>0000004/PA</t>
  </si>
  <si>
    <t>AFFIDAMENTO INCARICO PER PRESTAZIONI PROFESSIONALI  PER LA REDAZIONE DEL PROGETTO DEFINITIVO, ESECUTIVO, DIREZIONE LAVORI, CONTABILITÀ E CRE - LAVORI DI MANUTENZIONE ORDINARIA STRADE STERRATE DEL COLLE LAZZARA DELLA LOCALITÀ CIAMPAS E DELLA LOCALITÀ BOUVI</t>
  </si>
  <si>
    <t>Z28315C57A</t>
  </si>
  <si>
    <t>FERRERO DAVIDE</t>
  </si>
  <si>
    <t>FRRDVD90L04G674V</t>
  </si>
  <si>
    <t>03/11/2021</t>
  </si>
  <si>
    <t>SF00032894</t>
  </si>
  <si>
    <t>IMPEGNO DI SPESA PER UTENZE COMUNALI DI ENERGIA ELETTRICA. CIG.   ZE130CABB</t>
  </si>
  <si>
    <t>Z0113DAC45</t>
  </si>
  <si>
    <t>ENEL SOLE AREA TERRITORIALE  TORINO</t>
  </si>
  <si>
    <t>05999811002</t>
  </si>
  <si>
    <t>02322600541</t>
  </si>
  <si>
    <t>31/10/2021</t>
  </si>
  <si>
    <t>E37/2021</t>
  </si>
  <si>
    <t>Intervento di miglioramento della regimazione delle acque superficiali lungo il sistema viario minore in località Feugiorno. CIG ZD331B6F99</t>
  </si>
  <si>
    <t>ZD331B6F99</t>
  </si>
  <si>
    <t>DITTA GODINO DI GODINO ROBERTO S.R.L.</t>
  </si>
  <si>
    <t>09013110011</t>
  </si>
  <si>
    <t>18/10/2021</t>
  </si>
  <si>
    <t>30/10/2021</t>
  </si>
  <si>
    <t>161E</t>
  </si>
  <si>
    <t>AFFIDAMENTO DIRETTO PER PRESTAZIONI PROFESSIONALI TECNICHE PER PRATICHE RELATIVE AD ACCATASTAMENTO FABBRICATO SITO IN BORGATA RUATA DI PRAMOLLO.</t>
  </si>
  <si>
    <t>Z2C30C6759</t>
  </si>
  <si>
    <t>BGR ARCHITETTURA</t>
  </si>
  <si>
    <t>08768580014</t>
  </si>
  <si>
    <t>31/2021</t>
  </si>
  <si>
    <t>PROCEDURA NEGOZIATA MEDIANTE AFFIDAMENTO DIRETTO SU MEPA PER LAVORI PMO DI MANUTENZIONE ORDINARIA DELLE STRADE STERRATE DEL COLLE LAZZARÀ DELLA LOCALITÀ EIRETTA DELLA LOCALITÀ CIAMPAS E DELLA PISTA DI ESBOSCO TRA LAZZARÀ E LOCALITÀ MUTIE E STRADA TRA BORG</t>
  </si>
  <si>
    <t>Z6321B6D93</t>
  </si>
  <si>
    <t>RICHIARDONE S.A.S. DI RICHIARDONE DINO &amp; C</t>
  </si>
  <si>
    <t>08554800014</t>
  </si>
  <si>
    <t>32/2021</t>
  </si>
  <si>
    <t>PMO LAVORI DI SISTEMAZIONE TRATTI DI STRADA VACCERA E FAETTO AGGIUDICAZIONE DEFINITIVA ALL'IMPRESA RICHIARDONE SAS DI RICHIARDONE DINO &amp; C. SAS  CIG:   Z032DD5B01</t>
  </si>
  <si>
    <t>Z032DD5B01</t>
  </si>
  <si>
    <t>6 / 2859 / 2021</t>
  </si>
  <si>
    <t>FATTURA</t>
  </si>
  <si>
    <t>Z282799CD3</t>
  </si>
  <si>
    <t>08/10/2021</t>
  </si>
  <si>
    <t>A.L.M.A.</t>
  </si>
  <si>
    <t>00572290047</t>
  </si>
  <si>
    <t>07/11/2021</t>
  </si>
  <si>
    <t>00428/12</t>
  </si>
  <si>
    <t>Determinazione del Resp. Servizio Amministrativo e Finanziario n. 67 del 03.04.2019</t>
  </si>
  <si>
    <t>Z6627E3087</t>
  </si>
  <si>
    <t>07/10/2021</t>
  </si>
  <si>
    <t>ENTI REV S.R.L.</t>
  </si>
  <si>
    <t>02037190044</t>
  </si>
  <si>
    <t>45/P</t>
  </si>
  <si>
    <t>FATTURA P.A.</t>
  </si>
  <si>
    <t>Z03334D7DA</t>
  </si>
  <si>
    <t>EDIL MATERIALI DI VACCHIATO FLORIANA E FABRIZIO</t>
  </si>
  <si>
    <t>06574820012</t>
  </si>
  <si>
    <t>06/11/2021</t>
  </si>
  <si>
    <t>46/P</t>
  </si>
  <si>
    <t>ZF733541D1</t>
  </si>
  <si>
    <t>FPA 2/21</t>
  </si>
  <si>
    <t>Z9631E8AFC</t>
  </si>
  <si>
    <t>SAMMY GARDEN</t>
  </si>
  <si>
    <t>12160220013</t>
  </si>
  <si>
    <t>15/11/2021</t>
  </si>
  <si>
    <t>ZB931E8B98</t>
  </si>
  <si>
    <t>FPA 3/21</t>
  </si>
  <si>
    <t>AFFIDAMENTO INCARICO ALLA DITTA SAMMY GARDEN PER MANUTENZIONE CIMITERI RUE E MURIZE. CIG. ZB931E8B98</t>
  </si>
  <si>
    <t>6000553</t>
  </si>
  <si>
    <t>14/10/2021</t>
  </si>
  <si>
    <t>17/11/2021</t>
  </si>
  <si>
    <t>6000552</t>
  </si>
  <si>
    <t>6000551</t>
  </si>
  <si>
    <t>7X03089999</t>
  </si>
  <si>
    <t>11/10/2021</t>
  </si>
  <si>
    <t>6BIM 2021</t>
  </si>
  <si>
    <t>14/11/2021</t>
  </si>
  <si>
    <t>2021/4/2004/FE</t>
  </si>
  <si>
    <t>10/06/2021</t>
  </si>
  <si>
    <t>Trasporto pubblico locale abbonamento studenti a.s. 2019/2020 e a.s. 2020/2021</t>
  </si>
  <si>
    <t>ZA7329C46B</t>
  </si>
  <si>
    <t>19/10/2021</t>
  </si>
  <si>
    <t>UNIONE MONTANA DEI COMUNI VALLI CHISONE E GERMANASCA</t>
  </si>
  <si>
    <t>94571810012</t>
  </si>
  <si>
    <t>16/11/2021</t>
  </si>
  <si>
    <t>18/11/2021</t>
  </si>
  <si>
    <t>17/12/2021</t>
  </si>
  <si>
    <t>z69329c460</t>
  </si>
  <si>
    <t>9/PA</t>
  </si>
  <si>
    <t>AFFIDAMENTO INCARICO E ASSUNZIONE IMPEGNO DI SPESA PER I LAVORI DI RIQUALIFICAZIONE PASSERELLE SUL SENTIERO TRA LE BORGATE BOCCHIARDI E BOCCHIARDONI - BIM 2020  CIG Z2932796E3.</t>
  </si>
  <si>
    <t>Z2932796E3</t>
  </si>
  <si>
    <t>AGLI' ENZO</t>
  </si>
  <si>
    <t>08445110011</t>
  </si>
  <si>
    <t>GLANZE76R18E758H</t>
  </si>
  <si>
    <t>20/11/2021</t>
  </si>
  <si>
    <t>663</t>
  </si>
  <si>
    <t>26/10/2021</t>
  </si>
  <si>
    <t>AFFIDAMENTO DIRETTO INCARICO PER MANUTENZIONE DEL NUOVO SITO ISTITUZIONALE ALLA DITTA LEONARDO WEB DI MANTA PER L'ANNO 2021. CIG  ZD533850DF</t>
  </si>
  <si>
    <t>ZD533850DF</t>
  </si>
  <si>
    <t>LEONARDO WEB</t>
  </si>
  <si>
    <t>02820440044</t>
  </si>
  <si>
    <t>25/11/2021</t>
  </si>
  <si>
    <t>09/11/2021</t>
  </si>
  <si>
    <t>01PA</t>
  </si>
  <si>
    <t>BANDO CRT PROTEZIONE CIVILE PICCOLI COMUNI ANNO 2019 - ASSUNZIONE IMPEGNO DI SPESA E AFFIDAMENTO INCARICO PER PREDISPOSIZIONE TOMBINI/GRIGLIE SULLO SCOLO IN LOC. TORNINI. CIG Z6732B677A</t>
  </si>
  <si>
    <t>Z6732B677A</t>
  </si>
  <si>
    <t>BIANCIOTTO CLAUDIO</t>
  </si>
  <si>
    <t>10482250015</t>
  </si>
  <si>
    <t>BNCCLD57A02G674M</t>
  </si>
  <si>
    <t>05/12/2021</t>
  </si>
  <si>
    <t>02PA</t>
  </si>
  <si>
    <t>ASSUNZIONE IMPEGNO DI SPESA E AFFIDAMENTO INCARICO PER LA REALIZZAZIONE DI UNA PROLUNGA PER LA BENNA DELLA PALA GOMMATA. CIG Z53334DBC4</t>
  </si>
  <si>
    <t>Z53334DBC4</t>
  </si>
  <si>
    <t>6000624</t>
  </si>
  <si>
    <t>IT001E10413870 - EE - BORGATA FEUGIORNO 0  10065 PRAMOLLO TO</t>
  </si>
  <si>
    <t>6000625</t>
  </si>
  <si>
    <t>IT001E10413796 - EE - BORGATA RUATA 0  10065 PRAMOLLO TO</t>
  </si>
  <si>
    <t>2100562028-ID</t>
  </si>
  <si>
    <t>20/07/2021</t>
  </si>
  <si>
    <t>Bolletta Servizio Idrico relativa al periodo 08/04/2021 - 15/07/2021</t>
  </si>
  <si>
    <t>Z133275CFE</t>
  </si>
  <si>
    <t>SMAT SPA</t>
  </si>
  <si>
    <t>07937540016</t>
  </si>
  <si>
    <t>19/08/2021</t>
  </si>
  <si>
    <t>2112</t>
  </si>
  <si>
    <t>12/11/2021</t>
  </si>
  <si>
    <t>ZB133D7D96</t>
  </si>
  <si>
    <t>LA COMBUSTOIL DI VIGNETTA E GUGLIELMONE</t>
  </si>
  <si>
    <t>00480120013</t>
  </si>
  <si>
    <t>15/12/2021</t>
  </si>
  <si>
    <t>1021283188</t>
  </si>
  <si>
    <t>10/11/2021</t>
  </si>
  <si>
    <t>13/12/2021</t>
  </si>
  <si>
    <t>55/P</t>
  </si>
  <si>
    <t>11/11/2021</t>
  </si>
  <si>
    <t>ZAD33D7E78</t>
  </si>
  <si>
    <t>11/12/2021</t>
  </si>
  <si>
    <t>FATTPA 41_21</t>
  </si>
  <si>
    <t>ZE92F54D1E</t>
  </si>
  <si>
    <t>10/12/2021</t>
  </si>
  <si>
    <t>315</t>
  </si>
  <si>
    <t>AFFIDAMENTO INCARICO PER PRESTAZIONI PROFESSIONALI  PER LA REDAZIONE DEL PROGETTO DEFINITIVO, ESECUTIVO, DIREZIONE LAVORI, CONTABILITÀ E CRE - LAVORI DI MANUTENZIONE ORDINARIA PER INTERVENTO DI SISTEMAZIONE CON REGIMAZIONE DELLE ACQUE DEL PRIMO TRATTO DEL</t>
  </si>
  <si>
    <t>Z1A315CA87</t>
  </si>
  <si>
    <t>26/11/2021</t>
  </si>
  <si>
    <t>09/12/2021</t>
  </si>
  <si>
    <t>29/11/2021</t>
  </si>
  <si>
    <t>FATTPA 38_21</t>
  </si>
  <si>
    <t>AFFIDAMENTO INCARICO PER EROGAZIONE FORMAZIONE SICUREZZA SUL LAVORO EX D.LGS 81/08. CIG Z3032B9571</t>
  </si>
  <si>
    <t>ZCC2D80B58</t>
  </si>
  <si>
    <t>129</t>
  </si>
  <si>
    <t>Ft Split Payment ex art.17-ter DPR 633/72</t>
  </si>
  <si>
    <t>8816199D8E</t>
  </si>
  <si>
    <t>SONDECO SRL</t>
  </si>
  <si>
    <t>06855970015</t>
  </si>
  <si>
    <t>23/11/2021</t>
  </si>
  <si>
    <t>166/2021</t>
  </si>
  <si>
    <t>AFFIDAMENTO INCARICO LEGALE PRECONTENZIOSO CONTRATTO AGRARIO. CIG Z352C43CD7</t>
  </si>
  <si>
    <t>Z352C43CD7</t>
  </si>
  <si>
    <t>Avv. Luigi Gili</t>
  </si>
  <si>
    <t>11831630014</t>
  </si>
  <si>
    <t>GLILGU68B04L219F</t>
  </si>
  <si>
    <t>165/2021</t>
  </si>
  <si>
    <t>ZC32F38AA5</t>
  </si>
  <si>
    <t>6000770</t>
  </si>
  <si>
    <t>6000772</t>
  </si>
  <si>
    <t>6000773</t>
  </si>
  <si>
    <t>6000859</t>
  </si>
  <si>
    <t>6000860</t>
  </si>
  <si>
    <t>2021/4800/2</t>
  </si>
  <si>
    <t>Attività di manutenzione e assistenza sul software Siscom. Periodo: anno 2021 - Saldo</t>
  </si>
  <si>
    <t>ZCA31B1AD0</t>
  </si>
  <si>
    <t>12/10/2021</t>
  </si>
  <si>
    <t>SISCOM SPA</t>
  </si>
  <si>
    <t>01778000040</t>
  </si>
  <si>
    <t>06/12/2021</t>
  </si>
  <si>
    <t>10/04</t>
  </si>
  <si>
    <t>importo da accreditare su conto corrente Banca d'Italia</t>
  </si>
  <si>
    <t>COMUNE DI VILLAR PEROSA</t>
  </si>
  <si>
    <t>01136320015</t>
  </si>
  <si>
    <t>03/12/2021</t>
  </si>
  <si>
    <t>22/11/2021</t>
  </si>
  <si>
    <t>163/P</t>
  </si>
  <si>
    <t>19/11/2021</t>
  </si>
  <si>
    <t>LAVORI PER LA REALIZZAZIONE DI UN IMPIANTO DI VIDEOSORVEGLIANZA URBANA IN ATTUAZIONE DEL D.L 14/2017. - AGGIUDICAZIONE DEFINITIVA ALLA DITTA B.B.BELL  S.P.A.  CUP C57E20000180005-CIG 8665685D79</t>
  </si>
  <si>
    <t>8665685D79</t>
  </si>
  <si>
    <t>B.B.BELL</t>
  </si>
  <si>
    <t>08666990018</t>
  </si>
  <si>
    <t>16/12/2021</t>
  </si>
  <si>
    <t>22/12/2021</t>
  </si>
  <si>
    <t>12/PA</t>
  </si>
  <si>
    <t>REALIZZAZIONE DI INTERVENTI DI MANUTENZIONE STRAORDINARIA E MESSA IN SICUREZZA PARCHI GIOCO COMUNALI. AGGIUDICAZIONE LAVORI. CUP C57H21004090001 CIG 8849459496</t>
  </si>
  <si>
    <t>8849459496</t>
  </si>
  <si>
    <t>02/12/2021</t>
  </si>
  <si>
    <t>18/12/2021</t>
  </si>
  <si>
    <t>PROCEDURA NEGOZIATA MEDIANTE RICHIESTA DI OFFERTA SU MEA OER LAVORI PMO DI MANUTENZIONE ORDINARIA PER INTERVENTO DI SISTEMAZIONE CON REGIMAZIONE DELLE ACQUE DEL PRIMO TRATTO DEL VIOTTOLO FRA LE BORGATE BOCCHIARDI E BOCCHIARDONI NEL COMUNE DI PRAMOLLO (TO)</t>
  </si>
  <si>
    <t>98</t>
  </si>
  <si>
    <t>COMMEMORAZIONE DELL'ECCIDIO DEL TICHOUN. EDIZIONE NOVEMBRE 2021. AFFIDAMENTO FORNITURA FIORI PER CEPPI COMMEMORATIVI. ASSUNZIONE IMPEGNO DI SPESA. CIG Z9433C75DE</t>
  </si>
  <si>
    <t>Z9433C75DE</t>
  </si>
  <si>
    <t>IL PUNTO VERDE</t>
  </si>
  <si>
    <t>06419600017</t>
  </si>
  <si>
    <t>14/12/2021</t>
  </si>
  <si>
    <t>0000005/PA</t>
  </si>
  <si>
    <t>AFFIDAMENTO INCARICO PER PRESTAZIONI PROFESSIONALI  PER LA REDAZIONE DEL PROGETTO DEFINITIVO, ESECUTIVO, DIREZIONE LAVORI, CONTABILITÀ E CRE - LAVORI DI MANUTENZIONE ORDINARIA PULIZIA BORDO STRADA COMUNALE DA BORGATA TORNINI SUPERIORI A BORGATA RUATA, DA</t>
  </si>
  <si>
    <t>ZD1315CAD4</t>
  </si>
  <si>
    <t>99</t>
  </si>
  <si>
    <t>Z112CB9C58</t>
  </si>
  <si>
    <t>BERTOLOTTO GUIDO E ING ROBERTO ASSOCIAZIONE PROFESSIONALE</t>
  </si>
  <si>
    <t>08780900018</t>
  </si>
  <si>
    <t>23/12/2021</t>
  </si>
  <si>
    <t>3</t>
  </si>
  <si>
    <t>24/11/2021</t>
  </si>
  <si>
    <t>PMO - LAVORI DI MANUTENZIONE ORDINARIA PULIZIA BORDO STRADA COMUNALE DA BORGATA TORNINI SUPERIORI A BORGATA RUATA, DA BORGATA ALLIERI A BORGATA CASE NUOVE PELLENCHI, DA BORGATA CIAURENCHI A BORGATA RIBETTI E TRATTO DI COMBA LUNGO STRADA PER BORGATA LUSSIE</t>
  </si>
  <si>
    <t>Z0231B6F27</t>
  </si>
  <si>
    <t>FERRERO DANIELE</t>
  </si>
  <si>
    <t>11269300015</t>
  </si>
  <si>
    <t>24/12/2021</t>
  </si>
  <si>
    <t>144</t>
  </si>
  <si>
    <t>30/11/2021</t>
  </si>
  <si>
    <t>07/12/2021</t>
  </si>
  <si>
    <t>05/01/2022</t>
  </si>
  <si>
    <t>49</t>
  </si>
  <si>
    <t>04/12/2021</t>
  </si>
  <si>
    <t>Z823352D11</t>
  </si>
  <si>
    <t>SOULIER ALEX SANDRO</t>
  </si>
  <si>
    <t>07/01/2022</t>
  </si>
  <si>
    <t>104</t>
  </si>
  <si>
    <t>01/12/2021</t>
  </si>
  <si>
    <t>AFFIDAMENTO INCARICO E ASSUNZIONE IMPEGNO DI SPESA PER MANUTENZIONE STRAORDINARIA MEZZI SGOMBRANEVE. CIG Z46339BD4D</t>
  </si>
  <si>
    <t>Z46339BD4D</t>
  </si>
  <si>
    <t>AROLFO ROBERTO OFF. MECCANICA</t>
  </si>
  <si>
    <t>07274400014</t>
  </si>
  <si>
    <t>RLFRRT68T24G674F</t>
  </si>
  <si>
    <t>01/01/2022</t>
  </si>
  <si>
    <t>223</t>
  </si>
  <si>
    <t>Fattura di vendita</t>
  </si>
  <si>
    <t>ZB2272FA97</t>
  </si>
  <si>
    <t>ELPIDIO MAZZA</t>
  </si>
  <si>
    <t>06353420018</t>
  </si>
  <si>
    <t>MZZLPD64H25E976Z</t>
  </si>
  <si>
    <t>29/12/2021</t>
  </si>
  <si>
    <t>FATTPA 52_21</t>
  </si>
  <si>
    <t>responsabile servizio RSPP e sorveglianza sanitaria annuale</t>
  </si>
  <si>
    <t>09/01/2022</t>
  </si>
  <si>
    <t>3/PA</t>
  </si>
  <si>
    <t>AFFIDAMENTO INCARICO ALLA DITTA WILD EMOTION.IT DI MARCO GALLIAN PER REALIZZAZIONE CALENDARI DA TAVOLO. CIG ZB43435B7E</t>
  </si>
  <si>
    <t>ZB43435B7E</t>
  </si>
  <si>
    <t>Wild Emotions Di Marco Gallian</t>
  </si>
  <si>
    <t>11710980019</t>
  </si>
  <si>
    <t>GLLMRC90C09G674G</t>
  </si>
  <si>
    <t>2100954412-ID</t>
  </si>
  <si>
    <t>Bolletta Servizio Idrico relativa al periodo 05/05/2021 - 28/11/2021</t>
  </si>
  <si>
    <t>08/01/2022</t>
  </si>
  <si>
    <t>3534</t>
  </si>
  <si>
    <t>Versamento IVA (Split Payment) su Mandato n° 219 (Articolo 3660 / 5 / 1)</t>
  </si>
  <si>
    <t>13/01/2022</t>
  </si>
  <si>
    <t>04/PA</t>
  </si>
  <si>
    <t>AFFIDAMENTO INCARICO PROFESSIONALE PER LA REDAZIONE DEL PROGETTO DEFINITIVO - ESECUTIVO, DIREZIONE LAVORI, CONTABILITÀ ED ASSISTENZA AL RUP PER LAVORI INERENTI LA REALIZZAZIONE DI UN  IMPIANTO DI VIDEOSORVEGLIANZA SITO SUL TERRITORIO COMUNALE DI PRAMOLLO.</t>
  </si>
  <si>
    <t>Z952EC22C4</t>
  </si>
  <si>
    <t>RIBETTO MARCO</t>
  </si>
  <si>
    <t>10218440013</t>
  </si>
  <si>
    <t>rbtmrc88m24g674i</t>
  </si>
  <si>
    <t>14/01/2022</t>
  </si>
  <si>
    <t>64/E</t>
  </si>
  <si>
    <t>realizzazione dei lavori di restauro e risanamento conservativo della sede del municipio di Pramollo [Ex.Imp. 2020/492] (Somma Impegnate nell'Esercizio 2020 da riscrivere nell'Esercizio 2021)</t>
  </si>
  <si>
    <t>85839671A9</t>
  </si>
  <si>
    <t>BECCARIA EMANUELE</t>
  </si>
  <si>
    <t>09990910011</t>
  </si>
  <si>
    <t>bccmnl79t20g674a</t>
  </si>
  <si>
    <t>20/12/2021</t>
  </si>
  <si>
    <t>15/01/2022</t>
  </si>
  <si>
    <t>21/12/2021</t>
  </si>
  <si>
    <t>6000971</t>
  </si>
  <si>
    <t>6000972</t>
  </si>
  <si>
    <t>6001064</t>
  </si>
  <si>
    <t>6001065</t>
  </si>
  <si>
    <t>6000969</t>
  </si>
  <si>
    <t>14-2021</t>
  </si>
  <si>
    <t>TUMULAZIONE EFFETTUATE COME DA VS COMUNICAZIONE</t>
  </si>
  <si>
    <t>ZEC322197D</t>
  </si>
  <si>
    <t>BRUNO ALDO</t>
  </si>
  <si>
    <t>08916600011</t>
  </si>
  <si>
    <t>BRNLDA76R09G674O</t>
  </si>
  <si>
    <t>5</t>
  </si>
  <si>
    <t>RIMBORSO BUONI COVID</t>
  </si>
  <si>
    <t>Z3A335576E</t>
  </si>
  <si>
    <t>PEYRAN FILIPPO</t>
  </si>
  <si>
    <t>10931980014</t>
  </si>
  <si>
    <t>PYRFPP81R12G674Z</t>
  </si>
  <si>
    <t>16/01/2022</t>
  </si>
  <si>
    <t>E65/2021</t>
  </si>
  <si>
    <t>Lavori PMO di manutenzione ordinaria e ripristino opere di sostegno e di drenaggio superficiale e reti di scolo - CIG ZD331B6F99</t>
  </si>
  <si>
    <t>18/01/2022</t>
  </si>
  <si>
    <t>7X03746976</t>
  </si>
  <si>
    <t>1BIM 2022</t>
  </si>
  <si>
    <t>TOTALI FATTURE:</t>
  </si>
  <si>
    <t>IND. TEMPESTIVITA' FATTURE:</t>
  </si>
  <si>
    <t>Tempestività dei Pagamenti - Elenco Mandati senza Fatture - Periodo 01/10/2021 - 31/12/2021</t>
  </si>
  <si>
    <t>CONTRIBUTO CRT PROTEZIONE CIVILE PICCOLI COMUNI ANNO 2019. CONTRIBUTO CRT PROTEZIONE CIVILE PICCOLI COMUNI -  LIQUIDAZIONE COMPARTECIPAZIONE MAGGIO-GIUGNO-LUGLIO- AGOSTO 2021 - P.A.S.S (PERCORSI DI ATTIVAZIONE SOCIALE SOSTENIBILE)</t>
  </si>
  <si>
    <t>CONTRIBUTO CRT PROTEZIONE CIVILE PICCOLI COMUNI ANNO 2019. CONTRIBUTO CRT PROTEZIONE CIVILE PICCOLI COMUNI -  LIQUIDAZIONE COMPARTECIPAZIONE settembre 2021 - P.A.S.S (PERCORSI DI ATTIVAZIONE SOCIALE SOSTENIBILE)</t>
  </si>
  <si>
    <t>AGENZIA DELLE ENTRATE</t>
  </si>
  <si>
    <t>(F2) - PAG. DELEGA F24 DEL 160721 (CASSA)</t>
  </si>
  <si>
    <t>convenzione di segreteria riparto spese convenzione segreteria 2020-21 - gestione scavalchi</t>
  </si>
  <si>
    <t>COSTANTIN RENZO</t>
  </si>
  <si>
    <t>INDENNITA' OTTOBRE</t>
  </si>
  <si>
    <t>BANCA SELLA S.P.A.</t>
  </si>
  <si>
    <t>(CO) - RECUPERO BOLLI GIORNALE DI CASSA ADDEBITATI A ENTI DI TESORERIA (CASSA)</t>
  </si>
  <si>
    <t>NUSSPAUMER LONG MAXIMILIANO</t>
  </si>
  <si>
    <t>(BE) - ACCREDITO BON.ESTERO (CASSA)</t>
  </si>
  <si>
    <t>REGIONE PIEMONTE RIT. IRAP  COD. TRIB. 380E</t>
  </si>
  <si>
    <t>F24EP (ACCREDITO TESORERIA PROVINCIALE STATO PER TAB B)aprile 2021</t>
  </si>
  <si>
    <t>F24EP (ACCREDITO TESORERIA PROVINCIALE STATO PER TAB B) aprile 2021</t>
  </si>
  <si>
    <t>F24EP (ACCREDITO TESORERIA PROVINCIALE STATO PER TAB B)</t>
  </si>
  <si>
    <t>F24 EP (ACCREDITO TESORERIA PROVINCIALE STATO PER TAB B)</t>
  </si>
  <si>
    <t>CONSORZIO ACEA PINEROLESE</t>
  </si>
  <si>
    <t>ASSUNZIONE IMPEGNO DI SPESA PER SERVIZIO IGIENE AMBIENTALE ANNO 2021.luglio agosto settembre</t>
  </si>
  <si>
    <t>Z0A329C639</t>
  </si>
  <si>
    <t>GRUPPO PROTEZIONE CIVILE VALLI CHISONE E GERMANASCA</t>
  </si>
  <si>
    <t>CONTRIBUTO PROTEZIONE CIVILE VALLI CHISONE E GERMANASCA EMERGENZA COVID-19</t>
  </si>
  <si>
    <t>Z61300C24D</t>
  </si>
  <si>
    <t>APPROVAZIONE RIPARTO SPESE DEI SERVIZI ASSOCIATI ANNO 2020 IMPEGNO DELLA SOMMA DOVUTA ALL'UNIONE MONTANA DEI COMUNI DELLE VALLI CHISONE E GERMANASCA.  LIQUIDAZIONE DELLA QUOTA SOCIALE ANNO 2019</t>
  </si>
  <si>
    <t>riborso mutui agess rif. prot 2816/2020</t>
  </si>
  <si>
    <t>saldo 2020</t>
  </si>
  <si>
    <t>COMUNE DI PEROSA ARGENTINA</t>
  </si>
  <si>
    <t>IMPEGNO DI SPESA PROTOCOLLO D'INTESA DAHU</t>
  </si>
  <si>
    <t>ICA</t>
  </si>
  <si>
    <t>IMPEGNO DI SPESA E LIQUIDAZIONE PER QUOTA ADESIONE UNCEM ANNO 2021</t>
  </si>
  <si>
    <t>APPROVAZIONE RIPARTO SPESE SCUOLA MEDIA 2020/2021</t>
  </si>
  <si>
    <t>APPROVAZIONE RIPARTO SPESE SCUOLA MEDIA- libri- 2020/2021</t>
  </si>
  <si>
    <t>indennità novembre 2021</t>
  </si>
  <si>
    <t>COMUNE DI ANGROGNA</t>
  </si>
  <si>
    <t>trasferimento 2020</t>
  </si>
  <si>
    <t>RIVERSAMENTO ALL'UNIONE MONTANA DEI COMUNI DELLE VALLI CHISONE E GERMANASCA DEL CONTRIBUTO PER I MINORI</t>
  </si>
  <si>
    <t>GALLIANO E TOSEL - agenti allianz spa</t>
  </si>
  <si>
    <t>LIQUIDAZIONE POLIZZA R.C 253040176 ANNO 2021.CIG ZAA3452C7B</t>
  </si>
  <si>
    <t>ZAA3452C7B</t>
  </si>
  <si>
    <t>POLIZZA ABM690 N. 270534746 - POLIZZA FE0AE348 N. 270534745 . CIG Z0A345335C</t>
  </si>
  <si>
    <t>Z0A345335C</t>
  </si>
  <si>
    <t>indennità dicembre</t>
  </si>
  <si>
    <t>ASSUNZIONE IMPEGNO DI SPESA PER SERVIZIO IGIENE AMBIENTALE ANNO 2021. ottobre-novembre e 268,65 differenza importo settembre/spese ato/arera</t>
  </si>
  <si>
    <t>CASSA DD. PP. ROMA A MEZZO TESORERIA PROVINCIALE DELLO STATO DI TORINO</t>
  </si>
  <si>
    <t>(SD) - ADDEBITO DIRETTO SEPA (CASSA)</t>
  </si>
  <si>
    <t>27/12/2021</t>
  </si>
  <si>
    <t>31/12/2021</t>
  </si>
  <si>
    <t>(SD) - Cassa Depositi e Prestiti SPA - 2928440008776 - SDD - ADD.DIRETTO SEPA (CASSA)</t>
  </si>
  <si>
    <t>TOTALI MANDATI:</t>
  </si>
  <si>
    <t>IND. TEMPESTIVITA' MANDATI:</t>
  </si>
  <si>
    <t>TOTALI FINALI</t>
  </si>
  <si>
    <t>IND. TEMPESTIVITA' FINALE:</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</si>
</sst>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410]dddd\ d\ mmmm\ yyyy"/>
    <numFmt numFmtId="199" formatCode="_-[$€-2]\ * #,##0.00_-;\-[$€-2]\ * #,##0.00_-;_-[$€-2]\ * &quot;-&quot;??_-"/>
  </numFmts>
  <fonts count="39">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8"/>
      <name val="Calibri"/>
      <family val="2"/>
    </font>
    <font>
      <sz val="9"/>
      <color indexed="8"/>
      <name val="Calibri"/>
      <family val="2"/>
    </font>
    <font>
      <b/>
      <sz val="16"/>
      <name val="Calibri"/>
      <family val="2"/>
    </font>
    <font>
      <sz val="16"/>
      <name val="Calibri"/>
      <family val="2"/>
    </font>
    <font>
      <b/>
      <sz val="11"/>
      <name val="Calibri"/>
      <family val="2"/>
    </font>
    <font>
      <sz val="11"/>
      <name val="Calibri"/>
      <family val="2"/>
    </font>
    <font>
      <sz val="8"/>
      <color indexed="8"/>
      <name val="Calibri"/>
      <family val="2"/>
    </font>
    <font>
      <b/>
      <sz val="9"/>
      <name val="Arial"/>
      <family val="2"/>
    </font>
    <font>
      <sz val="9"/>
      <name val="Arial"/>
      <family val="2"/>
    </font>
    <font>
      <b/>
      <sz val="9"/>
      <color indexed="8"/>
      <name val="Arial"/>
      <family val="2"/>
    </font>
    <font>
      <i/>
      <sz val="8"/>
      <color indexed="8"/>
      <name val="Calibri"/>
      <family val="2"/>
    </font>
    <font>
      <i/>
      <sz val="9"/>
      <color indexed="8"/>
      <name val="Calibri"/>
      <family val="2"/>
    </font>
    <font>
      <b/>
      <i/>
      <sz val="9"/>
      <color indexed="8"/>
      <name val="Calibri"/>
      <family val="2"/>
    </font>
    <font>
      <b/>
      <sz val="11"/>
      <name val="Arial"/>
      <family val="2"/>
    </font>
    <font>
      <sz val="8"/>
      <name val="Times New Roman"/>
      <family val="1"/>
    </font>
    <font>
      <i/>
      <sz val="8"/>
      <name val="Arial"/>
      <family val="2"/>
    </font>
    <font>
      <sz val="8"/>
      <name val="Arial"/>
      <family val="2"/>
    </font>
    <font>
      <b/>
      <sz val="9"/>
      <color indexed="8"/>
      <name val="Calibri"/>
      <family val="2"/>
    </font>
    <font>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FF99"/>
        <bgColor indexed="64"/>
      </patternFill>
    </fill>
    <fill>
      <patternFill patternType="solid">
        <fgColor rgb="FFFFC000"/>
        <bgColor indexed="64"/>
      </patternFill>
    </fill>
    <fill>
      <patternFill patternType="solid">
        <fgColor theme="0" tint="-0.04997999966144562"/>
        <bgColor indexed="64"/>
      </patternFill>
    </fill>
    <fill>
      <patternFill patternType="solid">
        <fgColor theme="9" tint="0.5999900102615356"/>
        <bgColor indexed="64"/>
      </patternFill>
    </fill>
    <fill>
      <patternFill patternType="solid">
        <fgColor rgb="FFFFFF00"/>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hair"/>
      <right>
        <color indexed="63"/>
      </right>
      <top>
        <color indexed="63"/>
      </top>
      <bottom>
        <color indexed="63"/>
      </bottom>
    </border>
    <border>
      <left>
        <color indexed="63"/>
      </left>
      <right style="hair"/>
      <top style="hair"/>
      <bottom>
        <color indexed="63"/>
      </bottom>
    </border>
    <border>
      <left style="hair"/>
      <right style="hair"/>
      <top>
        <color indexed="63"/>
      </top>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199" fontId="0" fillId="0" borderId="0" applyFont="0" applyFill="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8" fillId="22" borderId="0" applyNumberFormat="0" applyBorder="0" applyAlignment="0" applyProtection="0"/>
    <xf numFmtId="0" fontId="2" fillId="0" borderId="0">
      <alignment/>
      <protection/>
    </xf>
    <xf numFmtId="0" fontId="34" fillId="0" borderId="0">
      <alignment/>
      <protection/>
    </xf>
    <xf numFmtId="0" fontId="0" fillId="0" borderId="0">
      <alignment/>
      <protection/>
    </xf>
    <xf numFmtId="0" fontId="0" fillId="0" borderId="0">
      <alignment/>
      <protection/>
    </xf>
    <xf numFmtId="0" fontId="38" fillId="0" borderId="0">
      <alignment/>
      <protection/>
    </xf>
    <xf numFmtId="0" fontId="9"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329">
    <xf numFmtId="0" fontId="0" fillId="0" borderId="0" xfId="0" applyAlignment="1">
      <alignment/>
    </xf>
    <xf numFmtId="4" fontId="0" fillId="0" borderId="0" xfId="0" applyNumberFormat="1" applyAlignment="1">
      <alignment horizontal="right"/>
    </xf>
    <xf numFmtId="4" fontId="1" fillId="0" borderId="0" xfId="0" applyNumberFormat="1" applyFont="1" applyAlignment="1">
      <alignment horizontal="righ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Alignment="1">
      <alignment horizontal="left"/>
    </xf>
    <xf numFmtId="49" fontId="1" fillId="0" borderId="0" xfId="0" applyNumberFormat="1" applyFont="1" applyAlignment="1">
      <alignment horizontal="right"/>
    </xf>
    <xf numFmtId="0" fontId="0" fillId="0" borderId="0" xfId="0" applyAlignment="1" applyProtection="1">
      <alignment horizontal="center"/>
      <protection locked="0"/>
    </xf>
    <xf numFmtId="49" fontId="1" fillId="22" borderId="10" xfId="0" applyNumberFormat="1" applyFont="1" applyFill="1" applyBorder="1" applyAlignment="1">
      <alignment horizontal="center" wrapText="1" shrinkToFit="1"/>
    </xf>
    <xf numFmtId="49" fontId="1" fillId="22" borderId="10" xfId="0" applyNumberFormat="1" applyFont="1" applyFill="1" applyBorder="1" applyAlignment="1">
      <alignment horizontal="left"/>
    </xf>
    <xf numFmtId="49" fontId="1" fillId="22" borderId="10" xfId="0" applyNumberFormat="1" applyFont="1" applyFill="1" applyBorder="1" applyAlignment="1">
      <alignment horizontal="left" wrapText="1" shrinkToFit="1"/>
    </xf>
    <xf numFmtId="0" fontId="1" fillId="22" borderId="10" xfId="0" applyFont="1" applyFill="1" applyBorder="1" applyAlignment="1">
      <alignment/>
    </xf>
    <xf numFmtId="0" fontId="1" fillId="22" borderId="10" xfId="0" applyNumberFormat="1" applyFont="1" applyFill="1" applyBorder="1" applyAlignment="1">
      <alignment horizontal="right" wrapText="1" shrinkToFit="1"/>
    </xf>
    <xf numFmtId="0" fontId="1" fillId="22" borderId="10" xfId="0" applyFont="1" applyFill="1" applyBorder="1" applyAlignment="1" applyProtection="1">
      <alignment horizontal="center"/>
      <protection/>
    </xf>
    <xf numFmtId="0" fontId="0" fillId="0" borderId="0" xfId="0" applyFill="1" applyAlignment="1" applyProtection="1">
      <alignment horizontal="center"/>
      <protection locked="0"/>
    </xf>
    <xf numFmtId="0" fontId="17" fillId="0" borderId="0" xfId="48" applyNumberFormat="1" applyFont="1" applyBorder="1" applyAlignment="1">
      <alignment horizontal="center" vertical="center"/>
      <protection/>
    </xf>
    <xf numFmtId="0" fontId="20" fillId="0" borderId="11" xfId="48" applyNumberFormat="1" applyFont="1" applyFill="1" applyBorder="1" applyAlignment="1">
      <alignment horizontal="center" vertical="center"/>
      <protection/>
    </xf>
    <xf numFmtId="0" fontId="20" fillId="0" borderId="0" xfId="48" applyNumberFormat="1" applyFont="1" applyFill="1" applyBorder="1" applyAlignment="1">
      <alignment horizontal="center" vertical="center"/>
      <protection/>
    </xf>
    <xf numFmtId="49" fontId="20" fillId="0" borderId="0" xfId="48" applyNumberFormat="1" applyFont="1" applyFill="1" applyBorder="1" applyAlignment="1">
      <alignment horizontal="center" vertical="center"/>
      <protection/>
    </xf>
    <xf numFmtId="0" fontId="20" fillId="0" borderId="0" xfId="48" applyNumberFormat="1" applyFont="1" applyFill="1" applyBorder="1" applyAlignment="1">
      <alignment horizontal="left" vertical="center"/>
      <protection/>
    </xf>
    <xf numFmtId="4" fontId="20" fillId="0" borderId="0" xfId="48" applyNumberFormat="1" applyFont="1" applyFill="1" applyBorder="1" applyAlignment="1">
      <alignment horizontal="right" vertical="center"/>
      <protection/>
    </xf>
    <xf numFmtId="49" fontId="20" fillId="0" borderId="0" xfId="48" applyNumberFormat="1" applyFont="1" applyFill="1" applyBorder="1" applyAlignment="1" applyProtection="1">
      <alignment horizontal="center" vertical="center"/>
      <protection/>
    </xf>
    <xf numFmtId="3" fontId="20" fillId="0" borderId="0" xfId="48" applyNumberFormat="1" applyFont="1" applyFill="1" applyBorder="1" applyAlignment="1">
      <alignment horizontal="right" vertical="center"/>
      <protection/>
    </xf>
    <xf numFmtId="3" fontId="20"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center" vertical="center"/>
      <protection/>
    </xf>
    <xf numFmtId="3" fontId="17" fillId="0" borderId="0" xfId="48" applyNumberFormat="1" applyFont="1" applyFill="1" applyBorder="1" applyAlignment="1">
      <alignment horizontal="right" vertical="center"/>
      <protection/>
    </xf>
    <xf numFmtId="0" fontId="17" fillId="0" borderId="0" xfId="48" applyNumberFormat="1" applyFont="1" applyFill="1" applyBorder="1" applyAlignment="1">
      <alignment horizontal="center" vertical="center"/>
      <protection/>
    </xf>
    <xf numFmtId="0" fontId="17" fillId="0" borderId="12" xfId="48" applyNumberFormat="1" applyFont="1" applyBorder="1" applyAlignment="1">
      <alignment horizontal="center" vertical="center"/>
      <protection/>
    </xf>
    <xf numFmtId="0" fontId="17" fillId="0" borderId="13" xfId="48" applyNumberFormat="1" applyFont="1" applyBorder="1" applyAlignment="1">
      <alignment horizontal="center" vertical="center"/>
      <protection/>
    </xf>
    <xf numFmtId="49" fontId="17" fillId="0" borderId="13" xfId="48" applyNumberFormat="1" applyFont="1" applyBorder="1" applyAlignment="1">
      <alignment horizontal="center" vertical="center"/>
      <protection/>
    </xf>
    <xf numFmtId="0" fontId="17" fillId="0" borderId="13" xfId="48" applyNumberFormat="1" applyFont="1" applyBorder="1" applyAlignment="1">
      <alignment horizontal="left" vertical="center"/>
      <protection/>
    </xf>
    <xf numFmtId="4" fontId="17" fillId="0" borderId="13" xfId="48" applyNumberFormat="1" applyFont="1" applyBorder="1" applyAlignment="1">
      <alignment horizontal="right" vertical="center"/>
      <protection/>
    </xf>
    <xf numFmtId="3" fontId="2" fillId="0" borderId="14" xfId="48" applyNumberFormat="1" applyFont="1" applyBorder="1" applyAlignment="1" applyProtection="1">
      <alignment horizontal="right" vertical="center"/>
      <protection locked="0"/>
    </xf>
    <xf numFmtId="0" fontId="2" fillId="0" borderId="0" xfId="48" applyNumberFormat="1" applyBorder="1" applyAlignment="1">
      <alignment horizontal="center" vertical="center"/>
      <protection/>
    </xf>
    <xf numFmtId="49" fontId="2" fillId="0" borderId="0" xfId="48" applyNumberFormat="1" applyBorder="1" applyAlignment="1">
      <alignment horizontal="center" vertical="center"/>
      <protection/>
    </xf>
    <xf numFmtId="0" fontId="2" fillId="0" borderId="0" xfId="48" applyNumberFormat="1" applyBorder="1" applyAlignment="1">
      <alignment horizontal="left" vertical="center"/>
      <protection/>
    </xf>
    <xf numFmtId="4" fontId="2" fillId="0" borderId="0" xfId="48" applyNumberFormat="1" applyBorder="1" applyAlignment="1">
      <alignment horizontal="right" vertical="center"/>
      <protection/>
    </xf>
    <xf numFmtId="49" fontId="2" fillId="0" borderId="0" xfId="48" applyNumberFormat="1" applyBorder="1" applyAlignment="1" applyProtection="1">
      <alignment horizontal="center" vertical="center"/>
      <protection locked="0"/>
    </xf>
    <xf numFmtId="3" fontId="2" fillId="0" borderId="0" xfId="48" applyNumberFormat="1" applyBorder="1" applyAlignment="1">
      <alignment horizontal="right" vertical="center"/>
      <protection/>
    </xf>
    <xf numFmtId="3" fontId="2" fillId="0" borderId="0" xfId="48" applyNumberFormat="1" applyBorder="1" applyAlignment="1">
      <alignment horizontal="center" vertical="center"/>
      <protection/>
    </xf>
    <xf numFmtId="3" fontId="2" fillId="0" borderId="0" xfId="48" applyNumberFormat="1" applyFill="1" applyBorder="1" applyAlignment="1">
      <alignment horizontal="center" vertical="center"/>
      <protection/>
    </xf>
    <xf numFmtId="0" fontId="2" fillId="0" borderId="0" xfId="48" applyNumberFormat="1" applyFill="1" applyBorder="1" applyAlignment="1">
      <alignment horizontal="center" vertical="center"/>
      <protection/>
    </xf>
    <xf numFmtId="0" fontId="21" fillId="0" borderId="0" xfId="48" applyNumberFormat="1" applyFont="1" applyBorder="1" applyAlignment="1">
      <alignment horizontal="center" vertical="center"/>
      <protection/>
    </xf>
    <xf numFmtId="49" fontId="21" fillId="0" borderId="0" xfId="48" applyNumberFormat="1" applyFont="1" applyBorder="1" applyAlignment="1">
      <alignment horizontal="center" vertical="center"/>
      <protection/>
    </xf>
    <xf numFmtId="0" fontId="21" fillId="0" borderId="0" xfId="48" applyNumberFormat="1" applyFont="1" applyBorder="1" applyAlignment="1">
      <alignment horizontal="left" vertical="center"/>
      <protection/>
    </xf>
    <xf numFmtId="4" fontId="21" fillId="0" borderId="0" xfId="48" applyNumberFormat="1" applyFont="1" applyBorder="1" applyAlignment="1">
      <alignment horizontal="right" vertical="center"/>
      <protection/>
    </xf>
    <xf numFmtId="0" fontId="21" fillId="0" borderId="0" xfId="53" applyNumberFormat="1" applyFont="1" applyFill="1" applyBorder="1" applyAlignment="1">
      <alignment horizontal="center" vertical="center" wrapText="1"/>
      <protection/>
    </xf>
    <xf numFmtId="49" fontId="21" fillId="0" borderId="0" xfId="48" applyNumberFormat="1" applyFont="1" applyBorder="1" applyAlignment="1" applyProtection="1">
      <alignment horizontal="center" vertical="center"/>
      <protection locked="0"/>
    </xf>
    <xf numFmtId="3" fontId="21" fillId="0" borderId="0" xfId="48" applyNumberFormat="1" applyFont="1" applyBorder="1" applyAlignment="1">
      <alignment horizontal="right" vertical="center"/>
      <protection/>
    </xf>
    <xf numFmtId="3" fontId="21" fillId="0" borderId="0" xfId="48" applyNumberFormat="1" applyFont="1" applyFill="1" applyBorder="1" applyAlignment="1">
      <alignment horizontal="center" vertical="center"/>
      <protection/>
    </xf>
    <xf numFmtId="3" fontId="21" fillId="0" borderId="0" xfId="48" applyNumberFormat="1" applyFont="1" applyBorder="1" applyAlignment="1">
      <alignment horizontal="center" vertical="center"/>
      <protection/>
    </xf>
    <xf numFmtId="0" fontId="21" fillId="24" borderId="14" xfId="53" applyNumberFormat="1" applyFont="1" applyFill="1" applyBorder="1" applyAlignment="1">
      <alignment horizontal="center" vertical="center"/>
      <protection/>
    </xf>
    <xf numFmtId="49" fontId="21" fillId="25" borderId="15" xfId="53" applyNumberFormat="1" applyFont="1" applyFill="1" applyBorder="1" applyAlignment="1" applyProtection="1">
      <alignment horizontal="center" vertical="center"/>
      <protection/>
    </xf>
    <xf numFmtId="49" fontId="21" fillId="24" borderId="14" xfId="53" applyNumberFormat="1" applyFont="1" applyFill="1" applyBorder="1" applyAlignment="1">
      <alignment horizontal="center" vertical="center"/>
      <protection/>
    </xf>
    <xf numFmtId="4" fontId="21" fillId="24" borderId="14" xfId="53" applyNumberFormat="1" applyFont="1" applyFill="1" applyBorder="1" applyAlignment="1">
      <alignment horizontal="center" vertical="center"/>
      <protection/>
    </xf>
    <xf numFmtId="49" fontId="21" fillId="22" borderId="14" xfId="48" applyNumberFormat="1" applyFont="1" applyFill="1" applyBorder="1" applyAlignment="1" applyProtection="1">
      <alignment horizontal="center" vertical="center"/>
      <protection/>
    </xf>
    <xf numFmtId="3" fontId="21" fillId="6" borderId="14" xfId="48" applyNumberFormat="1" applyFont="1" applyFill="1" applyBorder="1" applyAlignment="1">
      <alignment horizontal="center" vertical="center"/>
      <protection/>
    </xf>
    <xf numFmtId="49" fontId="21" fillId="0" borderId="0" xfId="53" applyNumberFormat="1" applyFont="1" applyFill="1" applyBorder="1" applyAlignment="1">
      <alignment horizontal="center" vertical="center" wrapText="1"/>
      <protection/>
    </xf>
    <xf numFmtId="0" fontId="17" fillId="0" borderId="14" xfId="48" applyNumberFormat="1" applyFont="1" applyBorder="1" applyAlignment="1">
      <alignment horizontal="center" vertical="center"/>
      <protection/>
    </xf>
    <xf numFmtId="3" fontId="21" fillId="0" borderId="0" xfId="48" applyNumberFormat="1" applyFont="1" applyBorder="1" applyAlignment="1" applyProtection="1">
      <alignment horizontal="center" vertical="center"/>
      <protection locked="0"/>
    </xf>
    <xf numFmtId="49" fontId="21" fillId="0" borderId="0" xfId="48" applyNumberFormat="1" applyFont="1" applyBorder="1" applyAlignment="1">
      <alignment horizontal="left" vertical="center"/>
      <protection/>
    </xf>
    <xf numFmtId="0" fontId="1" fillId="22" borderId="10" xfId="0" applyFont="1" applyFill="1" applyBorder="1" applyAlignment="1">
      <alignment wrapText="1" shrinkToFit="1"/>
    </xf>
    <xf numFmtId="0" fontId="0" fillId="0" borderId="0" xfId="0" applyAlignment="1">
      <alignment horizontal="center" vertical="center"/>
    </xf>
    <xf numFmtId="49" fontId="26" fillId="22" borderId="14" xfId="48" applyNumberFormat="1" applyFont="1" applyFill="1" applyBorder="1" applyAlignment="1" applyProtection="1">
      <alignment horizontal="center" vertical="center" wrapText="1" shrinkToFit="1"/>
      <protection/>
    </xf>
    <xf numFmtId="49" fontId="27" fillId="22" borderId="10" xfId="0" applyNumberFormat="1" applyFont="1" applyFill="1" applyBorder="1" applyAlignment="1">
      <alignment horizontal="center" vertical="center" wrapText="1" shrinkToFit="1"/>
    </xf>
    <xf numFmtId="49" fontId="22" fillId="0" borderId="16" xfId="0" applyNumberFormat="1" applyFont="1" applyFill="1" applyBorder="1" applyAlignment="1">
      <alignment horizontal="center"/>
    </xf>
    <xf numFmtId="0" fontId="0" fillId="0" borderId="0" xfId="0" applyFill="1" applyAlignment="1">
      <alignment/>
    </xf>
    <xf numFmtId="0" fontId="0" fillId="0" borderId="17" xfId="0" applyFill="1" applyBorder="1" applyAlignment="1">
      <alignment/>
    </xf>
    <xf numFmtId="49" fontId="27" fillId="22" borderId="10" xfId="0" applyNumberFormat="1" applyFont="1" applyFill="1" applyBorder="1" applyAlignment="1">
      <alignment horizontal="center" vertical="center"/>
    </xf>
    <xf numFmtId="0" fontId="27" fillId="22" borderId="10" xfId="0" applyFont="1" applyFill="1" applyBorder="1" applyAlignment="1">
      <alignment horizontal="center" vertical="center" wrapText="1" shrinkToFit="1"/>
    </xf>
    <xf numFmtId="0" fontId="27" fillId="22" borderId="10" xfId="0" applyFont="1" applyFill="1" applyBorder="1" applyAlignment="1">
      <alignment horizontal="center" vertical="center"/>
    </xf>
    <xf numFmtId="0" fontId="27" fillId="22" borderId="10" xfId="0" applyNumberFormat="1" applyFont="1" applyFill="1" applyBorder="1" applyAlignment="1">
      <alignment horizontal="center" vertical="center" wrapText="1" shrinkToFit="1"/>
    </xf>
    <xf numFmtId="49" fontId="29" fillId="22" borderId="10" xfId="48" applyNumberFormat="1" applyFont="1" applyFill="1" applyBorder="1" applyAlignment="1" applyProtection="1">
      <alignment horizontal="center" vertical="center" wrapText="1" shrinkToFit="1"/>
      <protection/>
    </xf>
    <xf numFmtId="49" fontId="29" fillId="22" borderId="10" xfId="48" applyNumberFormat="1" applyFont="1" applyFill="1" applyBorder="1" applyAlignment="1" applyProtection="1">
      <alignment horizontal="center" vertical="center"/>
      <protection/>
    </xf>
    <xf numFmtId="3" fontId="29" fillId="6" borderId="10" xfId="48" applyNumberFormat="1" applyFont="1" applyFill="1" applyBorder="1" applyAlignment="1">
      <alignment horizontal="center" vertical="center" wrapText="1" shrinkToFit="1"/>
      <protection/>
    </xf>
    <xf numFmtId="49" fontId="28" fillId="0" borderId="0" xfId="0" applyNumberFormat="1" applyFont="1" applyAlignment="1">
      <alignment horizontal="center"/>
    </xf>
    <xf numFmtId="49" fontId="28" fillId="0" borderId="0" xfId="0" applyNumberFormat="1" applyFont="1" applyAlignment="1">
      <alignment/>
    </xf>
    <xf numFmtId="49" fontId="28" fillId="0" borderId="0" xfId="0" applyNumberFormat="1" applyFont="1" applyAlignment="1">
      <alignment horizontal="left"/>
    </xf>
    <xf numFmtId="0" fontId="28" fillId="0" borderId="0" xfId="0" applyFont="1" applyAlignment="1">
      <alignment/>
    </xf>
    <xf numFmtId="4" fontId="28" fillId="0" borderId="0" xfId="0" applyNumberFormat="1" applyFont="1" applyAlignment="1">
      <alignment horizontal="right"/>
    </xf>
    <xf numFmtId="3" fontId="28" fillId="0" borderId="0" xfId="0" applyNumberFormat="1" applyFont="1" applyAlignment="1">
      <alignment/>
    </xf>
    <xf numFmtId="0" fontId="28" fillId="0" borderId="0" xfId="0" applyFont="1" applyAlignment="1" applyProtection="1">
      <alignment/>
      <protection locked="0"/>
    </xf>
    <xf numFmtId="49" fontId="28"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2" fillId="0" borderId="18" xfId="48" applyNumberFormat="1" applyFont="1" applyBorder="1" applyAlignment="1" applyProtection="1">
      <alignment horizontal="right" vertical="center"/>
      <protection locked="0"/>
    </xf>
    <xf numFmtId="0" fontId="0" fillId="0" borderId="0" xfId="0" applyAlignment="1">
      <alignment horizontal="center"/>
    </xf>
    <xf numFmtId="0" fontId="0" fillId="0" borderId="0" xfId="0" applyFill="1" applyAlignment="1">
      <alignment horizontal="center"/>
    </xf>
    <xf numFmtId="0" fontId="28" fillId="0" borderId="0" xfId="0" applyFont="1" applyAlignment="1" applyProtection="1">
      <alignment horizontal="center"/>
      <protection locked="0"/>
    </xf>
    <xf numFmtId="49" fontId="28" fillId="0" borderId="0" xfId="0" applyNumberFormat="1" applyFont="1" applyAlignment="1" applyProtection="1">
      <alignment horizontal="center"/>
      <protection locked="0"/>
    </xf>
    <xf numFmtId="3" fontId="28" fillId="0" borderId="0" xfId="0" applyNumberFormat="1" applyFont="1" applyAlignment="1">
      <alignment horizontal="center"/>
    </xf>
    <xf numFmtId="0" fontId="17" fillId="0" borderId="0" xfId="48" applyNumberFormat="1" applyFont="1" applyBorder="1" applyAlignment="1" applyProtection="1">
      <alignment horizontal="center" vertical="center"/>
      <protection/>
    </xf>
    <xf numFmtId="0" fontId="20" fillId="0" borderId="11"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center" vertical="center"/>
      <protection/>
    </xf>
    <xf numFmtId="0" fontId="20" fillId="0" borderId="0" xfId="48" applyNumberFormat="1" applyFont="1" applyFill="1" applyBorder="1" applyAlignment="1" applyProtection="1">
      <alignment horizontal="left" vertical="center"/>
      <protection/>
    </xf>
    <xf numFmtId="4" fontId="20" fillId="0" borderId="0" xfId="48" applyNumberFormat="1" applyFont="1" applyFill="1" applyBorder="1" applyAlignment="1" applyProtection="1">
      <alignment horizontal="right" vertical="center"/>
      <protection/>
    </xf>
    <xf numFmtId="3" fontId="20" fillId="0" borderId="0" xfId="48" applyNumberFormat="1" applyFont="1" applyFill="1" applyBorder="1" applyAlignment="1" applyProtection="1">
      <alignment horizontal="center" vertical="center"/>
      <protection/>
    </xf>
    <xf numFmtId="3" fontId="17" fillId="0" borderId="0" xfId="48" applyNumberFormat="1" applyFont="1" applyFill="1" applyBorder="1" applyAlignment="1" applyProtection="1">
      <alignment horizontal="center" vertical="center"/>
      <protection/>
    </xf>
    <xf numFmtId="0" fontId="17" fillId="0" borderId="0" xfId="48" applyNumberFormat="1" applyFont="1" applyFill="1" applyBorder="1" applyAlignment="1" applyProtection="1">
      <alignment horizontal="center" vertical="center"/>
      <protection/>
    </xf>
    <xf numFmtId="0" fontId="17" fillId="0" borderId="12"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center" vertical="center"/>
      <protection/>
    </xf>
    <xf numFmtId="49" fontId="17" fillId="0" borderId="13" xfId="48" applyNumberFormat="1" applyFont="1" applyBorder="1" applyAlignment="1" applyProtection="1">
      <alignment horizontal="center" vertical="center"/>
      <protection/>
    </xf>
    <xf numFmtId="0" fontId="17" fillId="0" borderId="13" xfId="48" applyNumberFormat="1" applyFont="1" applyBorder="1" applyAlignment="1" applyProtection="1">
      <alignment horizontal="left" vertical="center"/>
      <protection/>
    </xf>
    <xf numFmtId="4" fontId="17" fillId="0" borderId="13" xfId="48" applyNumberFormat="1" applyFont="1" applyBorder="1" applyAlignment="1" applyProtection="1">
      <alignment horizontal="right" vertical="center"/>
      <protection/>
    </xf>
    <xf numFmtId="0" fontId="17" fillId="0" borderId="14" xfId="48" applyNumberFormat="1" applyFont="1" applyBorder="1" applyAlignment="1" applyProtection="1">
      <alignment horizontal="center" vertical="center"/>
      <protection/>
    </xf>
    <xf numFmtId="0" fontId="21" fillId="24" borderId="14" xfId="53" applyNumberFormat="1" applyFont="1" applyFill="1" applyBorder="1" applyAlignment="1" applyProtection="1">
      <alignment horizontal="center" vertical="center"/>
      <protection/>
    </xf>
    <xf numFmtId="49" fontId="21" fillId="24" borderId="14" xfId="53" applyNumberFormat="1" applyFont="1" applyFill="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protection/>
    </xf>
    <xf numFmtId="0" fontId="2" fillId="0" borderId="0" xfId="48" applyNumberFormat="1" applyBorder="1" applyAlignment="1" applyProtection="1">
      <alignment horizontal="center" vertical="center"/>
      <protection/>
    </xf>
    <xf numFmtId="0"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center" vertical="center"/>
      <protection/>
    </xf>
    <xf numFmtId="49" fontId="21" fillId="0" borderId="0" xfId="48" applyNumberFormat="1" applyFont="1" applyBorder="1" applyAlignment="1" applyProtection="1">
      <alignment horizontal="left" vertical="center"/>
      <protection/>
    </xf>
    <xf numFmtId="0" fontId="21" fillId="0" borderId="0" xfId="48" applyNumberFormat="1" applyFont="1" applyBorder="1" applyAlignment="1" applyProtection="1">
      <alignment horizontal="left" vertical="center"/>
      <protection/>
    </xf>
    <xf numFmtId="4" fontId="21" fillId="0" borderId="0" xfId="48" applyNumberFormat="1" applyFont="1" applyBorder="1" applyAlignment="1" applyProtection="1">
      <alignment horizontal="right" vertical="center"/>
      <protection/>
    </xf>
    <xf numFmtId="0" fontId="21" fillId="0" borderId="0" xfId="53" applyNumberFormat="1" applyFont="1" applyFill="1" applyBorder="1" applyAlignment="1" applyProtection="1">
      <alignment horizontal="center" vertical="center" wrapText="1"/>
      <protection/>
    </xf>
    <xf numFmtId="49" fontId="21" fillId="0" borderId="0" xfId="53" applyNumberFormat="1" applyFont="1" applyFill="1" applyBorder="1" applyAlignment="1" applyProtection="1">
      <alignment horizontal="center" vertical="center" wrapText="1"/>
      <protection/>
    </xf>
    <xf numFmtId="3" fontId="21" fillId="0" borderId="0" xfId="48" applyNumberFormat="1" applyFont="1" applyBorder="1" applyAlignment="1" applyProtection="1">
      <alignment horizontal="center" vertical="center"/>
      <protection/>
    </xf>
    <xf numFmtId="4" fontId="21" fillId="0" borderId="19" xfId="48" applyNumberFormat="1" applyFont="1" applyBorder="1" applyAlignment="1" applyProtection="1">
      <alignment horizontal="right" vertical="center"/>
      <protection/>
    </xf>
    <xf numFmtId="3" fontId="2" fillId="0" borderId="0" xfId="48" applyNumberFormat="1" applyBorder="1" applyAlignment="1" applyProtection="1">
      <alignment horizontal="center" vertical="center"/>
      <protection/>
    </xf>
    <xf numFmtId="4" fontId="2" fillId="0" borderId="0" xfId="48" applyNumberFormat="1" applyBorder="1" applyAlignment="1" applyProtection="1">
      <alignment horizontal="center" vertical="center"/>
      <protection/>
    </xf>
    <xf numFmtId="49" fontId="2" fillId="0" borderId="0" xfId="48" applyNumberFormat="1" applyBorder="1" applyAlignment="1" applyProtection="1">
      <alignment horizontal="center" vertical="center"/>
      <protection/>
    </xf>
    <xf numFmtId="0" fontId="2" fillId="0" borderId="0" xfId="48" applyNumberFormat="1" applyBorder="1" applyAlignment="1" applyProtection="1">
      <alignment horizontal="left" vertical="center"/>
      <protection/>
    </xf>
    <xf numFmtId="4" fontId="2" fillId="0" borderId="0" xfId="48" applyNumberFormat="1" applyBorder="1" applyAlignment="1" applyProtection="1">
      <alignment horizontal="right" vertical="center"/>
      <protection/>
    </xf>
    <xf numFmtId="4" fontId="0" fillId="0" borderId="0" xfId="0" applyNumberFormat="1" applyFill="1" applyAlignment="1">
      <alignment horizontal="right"/>
    </xf>
    <xf numFmtId="4" fontId="29" fillId="22" borderId="10" xfId="48" applyNumberFormat="1" applyFont="1" applyFill="1" applyBorder="1" applyAlignment="1" applyProtection="1">
      <alignment horizontal="center" vertical="center" wrapText="1"/>
      <protection/>
    </xf>
    <xf numFmtId="3" fontId="0" fillId="0" borderId="0" xfId="0" applyNumberFormat="1" applyAlignment="1">
      <alignment horizontal="center"/>
    </xf>
    <xf numFmtId="3" fontId="0" fillId="0" borderId="0" xfId="0" applyNumberFormat="1" applyFill="1" applyAlignment="1">
      <alignment horizontal="center"/>
    </xf>
    <xf numFmtId="3" fontId="29" fillId="22" borderId="10" xfId="48" applyNumberFormat="1" applyFont="1" applyFill="1" applyBorder="1" applyAlignment="1" applyProtection="1">
      <alignment horizontal="center" vertical="center" wrapText="1" shrinkToFit="1"/>
      <protection/>
    </xf>
    <xf numFmtId="49" fontId="21" fillId="22" borderId="15" xfId="48" applyNumberFormat="1" applyFont="1" applyFill="1" applyBorder="1" applyAlignment="1" applyProtection="1">
      <alignment horizontal="center" vertical="center" wrapText="1"/>
      <protection/>
    </xf>
    <xf numFmtId="49" fontId="21" fillId="22" borderId="12" xfId="48" applyNumberFormat="1" applyFont="1" applyFill="1" applyBorder="1" applyAlignment="1" applyProtection="1">
      <alignment horizontal="center" vertical="center" wrapText="1"/>
      <protection/>
    </xf>
    <xf numFmtId="3" fontId="21" fillId="22" borderId="15" xfId="48" applyNumberFormat="1" applyFont="1" applyFill="1" applyBorder="1" applyAlignment="1" applyProtection="1">
      <alignment horizontal="center" vertical="center" wrapText="1"/>
      <protection/>
    </xf>
    <xf numFmtId="4" fontId="17" fillId="0" borderId="0" xfId="48" applyNumberFormat="1" applyFont="1" applyFill="1" applyBorder="1" applyAlignment="1" applyProtection="1">
      <alignment horizontal="right" vertical="center"/>
      <protection/>
    </xf>
    <xf numFmtId="4" fontId="21" fillId="6" borderId="15" xfId="48" applyNumberFormat="1" applyFont="1" applyFill="1" applyBorder="1" applyAlignment="1" applyProtection="1">
      <alignment horizontal="center" vertical="center" wrapText="1"/>
      <protection/>
    </xf>
    <xf numFmtId="4" fontId="0" fillId="0" borderId="17" xfId="0" applyNumberFormat="1" applyFill="1" applyBorder="1" applyAlignment="1">
      <alignment/>
    </xf>
    <xf numFmtId="4" fontId="29" fillId="6" borderId="10" xfId="48" applyNumberFormat="1" applyFont="1" applyFill="1" applyBorder="1" applyAlignment="1">
      <alignment horizontal="center" vertical="center" wrapText="1" shrinkToFit="1"/>
      <protection/>
    </xf>
    <xf numFmtId="4" fontId="28" fillId="0" borderId="0" xfId="0" applyNumberFormat="1" applyFont="1" applyAlignment="1">
      <alignment/>
    </xf>
    <xf numFmtId="4" fontId="0" fillId="0" borderId="0" xfId="0" applyNumberFormat="1" applyAlignment="1">
      <alignment horizontal="center"/>
    </xf>
    <xf numFmtId="4" fontId="0" fillId="0" borderId="0" xfId="0" applyNumberFormat="1" applyAlignment="1">
      <alignment/>
    </xf>
    <xf numFmtId="0" fontId="0" fillId="0" borderId="20" xfId="0" applyBorder="1" applyAlignment="1">
      <alignment/>
    </xf>
    <xf numFmtId="0" fontId="0" fillId="0" borderId="21" xfId="0" applyBorder="1" applyAlignment="1">
      <alignment/>
    </xf>
    <xf numFmtId="4" fontId="20" fillId="0" borderId="0" xfId="48" applyNumberFormat="1" applyFont="1" applyFill="1" applyBorder="1" applyAlignment="1" applyProtection="1">
      <alignment horizontal="center" vertical="center"/>
      <protection/>
    </xf>
    <xf numFmtId="4" fontId="17" fillId="0" borderId="13" xfId="48" applyNumberFormat="1" applyFont="1" applyBorder="1" applyAlignment="1" applyProtection="1">
      <alignment horizontal="center" vertical="center"/>
      <protection/>
    </xf>
    <xf numFmtId="4" fontId="21" fillId="24" borderId="14" xfId="53" applyNumberFormat="1" applyFont="1" applyFill="1" applyBorder="1" applyAlignment="1" applyProtection="1">
      <alignment horizontal="center" vertical="center" wrapText="1"/>
      <protection/>
    </xf>
    <xf numFmtId="4" fontId="26" fillId="24" borderId="14" xfId="53" applyNumberFormat="1" applyFont="1" applyFill="1" applyBorder="1" applyAlignment="1" applyProtection="1">
      <alignment horizontal="center" vertical="center" wrapText="1"/>
      <protection/>
    </xf>
    <xf numFmtId="4" fontId="21" fillId="0" borderId="0" xfId="48" applyNumberFormat="1" applyFont="1" applyBorder="1" applyAlignment="1" applyProtection="1">
      <alignment horizontal="center" vertical="center"/>
      <protection/>
    </xf>
    <xf numFmtId="49" fontId="21" fillId="26" borderId="15" xfId="53" applyNumberFormat="1" applyFont="1" applyFill="1" applyBorder="1" applyAlignment="1" applyProtection="1">
      <alignment horizontal="center" vertical="center"/>
      <protection/>
    </xf>
    <xf numFmtId="49" fontId="21" fillId="27" borderId="15" xfId="48" applyNumberFormat="1" applyFont="1" applyFill="1" applyBorder="1" applyAlignment="1" applyProtection="1">
      <alignment horizontal="center" vertical="center" wrapText="1"/>
      <protection/>
    </xf>
    <xf numFmtId="14" fontId="2" fillId="0" borderId="21" xfId="48" applyNumberFormat="1" applyFont="1" applyBorder="1" applyAlignment="1" applyProtection="1">
      <alignment horizontal="center" vertical="center"/>
      <protection/>
    </xf>
    <xf numFmtId="0" fontId="0" fillId="0" borderId="13" xfId="0" applyBorder="1" applyAlignment="1">
      <alignment/>
    </xf>
    <xf numFmtId="4" fontId="1" fillId="28" borderId="14" xfId="0" applyNumberFormat="1" applyFont="1" applyFill="1" applyBorder="1" applyAlignment="1">
      <alignment vertical="center"/>
    </xf>
    <xf numFmtId="3" fontId="1" fillId="28" borderId="14" xfId="0" applyNumberFormat="1" applyFont="1" applyFill="1" applyBorder="1" applyAlignment="1">
      <alignment vertical="center"/>
    </xf>
    <xf numFmtId="0" fontId="17" fillId="0" borderId="22" xfId="48" applyNumberFormat="1" applyFont="1" applyBorder="1" applyAlignment="1" applyProtection="1">
      <alignment horizontal="center" vertical="center"/>
      <protection/>
    </xf>
    <xf numFmtId="0" fontId="17" fillId="0" borderId="20" xfId="48" applyNumberFormat="1"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30"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protection/>
    </xf>
    <xf numFmtId="49" fontId="31" fillId="0" borderId="0" xfId="48" applyNumberFormat="1" applyFont="1" applyBorder="1" applyAlignment="1" applyProtection="1">
      <alignment horizontal="left" vertical="center"/>
      <protection/>
    </xf>
    <xf numFmtId="4" fontId="31" fillId="0" borderId="0" xfId="48" applyNumberFormat="1" applyFont="1" applyBorder="1" applyAlignment="1" applyProtection="1">
      <alignment horizontal="left" vertical="center"/>
      <protection/>
    </xf>
    <xf numFmtId="0" fontId="31" fillId="0" borderId="0" xfId="48" applyNumberFormat="1" applyFont="1" applyBorder="1" applyAlignment="1" applyProtection="1">
      <alignment horizontal="left" vertical="center" indent="1"/>
      <protection/>
    </xf>
    <xf numFmtId="0" fontId="31" fillId="0" borderId="0" xfId="48" applyNumberFormat="1" applyFont="1" applyBorder="1" applyAlignment="1" applyProtection="1" quotePrefix="1">
      <alignment horizontal="left" vertical="center"/>
      <protection/>
    </xf>
    <xf numFmtId="0" fontId="17" fillId="0" borderId="23" xfId="48" applyNumberFormat="1" applyFont="1" applyBorder="1" applyAlignment="1" applyProtection="1">
      <alignment horizontal="center" vertical="center"/>
      <protection/>
    </xf>
    <xf numFmtId="0" fontId="0" fillId="0" borderId="24" xfId="0" applyBorder="1" applyAlignment="1" applyProtection="1">
      <alignment/>
      <protection/>
    </xf>
    <xf numFmtId="0" fontId="0" fillId="0" borderId="14" xfId="0" applyBorder="1" applyAlignment="1" applyProtection="1">
      <alignment horizontal="center" vertical="center"/>
      <protection/>
    </xf>
    <xf numFmtId="0" fontId="0" fillId="0" borderId="0" xfId="0" applyBorder="1" applyAlignment="1" applyProtection="1">
      <alignment/>
      <protection/>
    </xf>
    <xf numFmtId="4" fontId="1" fillId="0" borderId="14" xfId="0" applyNumberFormat="1" applyFont="1" applyFill="1" applyBorder="1" applyAlignment="1" applyProtection="1">
      <alignment horizontal="right" vertical="center"/>
      <protection/>
    </xf>
    <xf numFmtId="4" fontId="1" fillId="29" borderId="14" xfId="0" applyNumberFormat="1" applyFont="1" applyFill="1" applyBorder="1" applyAlignment="1" applyProtection="1">
      <alignment horizontal="right" vertical="center"/>
      <protection locked="0"/>
    </xf>
    <xf numFmtId="0" fontId="17" fillId="0" borderId="24" xfId="48" applyNumberFormat="1" applyFont="1" applyBorder="1" applyAlignment="1" applyProtection="1">
      <alignment horizontal="center" vertical="center"/>
      <protection/>
    </xf>
    <xf numFmtId="49" fontId="17" fillId="0" borderId="0" xfId="48" applyNumberFormat="1" applyFont="1" applyBorder="1" applyAlignment="1" applyProtection="1">
      <alignment horizontal="center" vertical="center"/>
      <protection/>
    </xf>
    <xf numFmtId="0" fontId="17" fillId="0" borderId="13" xfId="48" applyNumberFormat="1" applyFont="1" applyFill="1" applyBorder="1" applyAlignment="1" applyProtection="1">
      <alignment horizontal="center" vertical="center"/>
      <protection/>
    </xf>
    <xf numFmtId="4" fontId="17" fillId="0" borderId="13" xfId="48" applyNumberFormat="1" applyFont="1" applyFill="1" applyBorder="1" applyAlignment="1" applyProtection="1">
      <alignment horizontal="right" vertical="center"/>
      <protection/>
    </xf>
    <xf numFmtId="4" fontId="17" fillId="0" borderId="13" xfId="48" applyNumberFormat="1" applyFont="1" applyFill="1" applyBorder="1" applyAlignment="1" applyProtection="1">
      <alignment horizontal="center" vertical="center"/>
      <protection/>
    </xf>
    <xf numFmtId="0" fontId="17" fillId="0" borderId="13" xfId="48" applyNumberFormat="1" applyFont="1" applyFill="1" applyBorder="1" applyAlignment="1" applyProtection="1">
      <alignment horizontal="left" vertical="center"/>
      <protection/>
    </xf>
    <xf numFmtId="0" fontId="17" fillId="0" borderId="12" xfId="48"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4" fontId="0" fillId="0" borderId="14"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0" borderId="13" xfId="0" applyFont="1" applyFill="1" applyBorder="1" applyAlignment="1" applyProtection="1">
      <alignment/>
      <protection/>
    </xf>
    <xf numFmtId="0" fontId="0" fillId="0" borderId="20" xfId="0" applyFont="1" applyFill="1" applyBorder="1" applyAlignment="1" applyProtection="1">
      <alignment/>
      <protection/>
    </xf>
    <xf numFmtId="4" fontId="0" fillId="0" borderId="21" xfId="0" applyNumberFormat="1" applyFont="1" applyFill="1" applyBorder="1" applyAlignment="1" applyProtection="1">
      <alignment horizontal="right" vertical="center"/>
      <protection/>
    </xf>
    <xf numFmtId="0" fontId="17" fillId="0" borderId="0" xfId="48" applyNumberFormat="1" applyFont="1" applyBorder="1" applyAlignment="1" applyProtection="1">
      <alignment horizontal="left" vertical="center"/>
      <protection/>
    </xf>
    <xf numFmtId="4" fontId="17" fillId="0" borderId="0" xfId="48" applyNumberFormat="1" applyFont="1" applyBorder="1" applyAlignment="1" applyProtection="1">
      <alignment horizontal="right" vertical="center"/>
      <protection/>
    </xf>
    <xf numFmtId="0" fontId="0" fillId="0" borderId="24" xfId="0" applyFill="1" applyBorder="1" applyAlignment="1" applyProtection="1">
      <alignment/>
      <protection/>
    </xf>
    <xf numFmtId="4" fontId="0" fillId="0" borderId="0" xfId="0" applyNumberFormat="1" applyFont="1" applyFill="1" applyBorder="1" applyAlignment="1" applyProtection="1">
      <alignment vertical="center"/>
      <protection/>
    </xf>
    <xf numFmtId="0" fontId="26" fillId="0" borderId="0" xfId="48" applyNumberFormat="1" applyFont="1" applyFill="1" applyBorder="1" applyAlignment="1" applyProtection="1">
      <alignment horizontal="left" vertical="center" wrapText="1"/>
      <protection/>
    </xf>
    <xf numFmtId="4" fontId="17" fillId="0" borderId="0" xfId="48" applyNumberFormat="1" applyFont="1" applyBorder="1" applyAlignment="1" applyProtection="1">
      <alignment horizontal="center" vertical="center"/>
      <protection/>
    </xf>
    <xf numFmtId="4" fontId="33" fillId="28" borderId="14" xfId="0" applyNumberFormat="1" applyFont="1" applyFill="1" applyBorder="1" applyAlignment="1" applyProtection="1">
      <alignment horizontal="center" vertical="center"/>
      <protection/>
    </xf>
    <xf numFmtId="0" fontId="17" fillId="0" borderId="24" xfId="48" applyNumberFormat="1" applyFont="1" applyBorder="1" applyAlignment="1" applyProtection="1">
      <alignment vertical="center"/>
      <protection/>
    </xf>
    <xf numFmtId="0" fontId="17" fillId="30" borderId="14" xfId="48" applyNumberFormat="1" applyFont="1" applyFill="1" applyBorder="1" applyAlignment="1" applyProtection="1">
      <alignment horizontal="center" vertical="center"/>
      <protection/>
    </xf>
    <xf numFmtId="0" fontId="20" fillId="0" borderId="24" xfId="48" applyNumberFormat="1" applyFont="1" applyFill="1" applyBorder="1" applyAlignment="1" applyProtection="1">
      <alignment horizontal="center" vertical="center"/>
      <protection/>
    </xf>
    <xf numFmtId="0" fontId="2" fillId="0" borderId="0" xfId="48" applyNumberFormat="1" applyBorder="1" applyAlignment="1" applyProtection="1" quotePrefix="1">
      <alignment horizontal="center" vertical="center"/>
      <protection/>
    </xf>
    <xf numFmtId="0" fontId="21" fillId="24" borderId="14" xfId="53" applyNumberFormat="1" applyFont="1" applyFill="1" applyBorder="1" applyAlignment="1" applyProtection="1">
      <alignment horizontal="center" vertical="center" wrapText="1"/>
      <protection/>
    </xf>
    <xf numFmtId="49" fontId="21" fillId="24" borderId="14" xfId="53" applyNumberFormat="1" applyFont="1" applyFill="1" applyBorder="1" applyAlignment="1" applyProtection="1">
      <alignment horizontal="center" vertical="center" wrapText="1"/>
      <protection/>
    </xf>
    <xf numFmtId="0" fontId="17" fillId="0" borderId="23" xfId="48" applyNumberFormat="1" applyFont="1" applyFill="1" applyBorder="1" applyAlignment="1" applyProtection="1">
      <alignment horizontal="center" vertical="center"/>
      <protection/>
    </xf>
    <xf numFmtId="4" fontId="1" fillId="0" borderId="13"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0" fontId="0" fillId="0" borderId="13" xfId="0" applyFont="1" applyFill="1" applyBorder="1" applyAlignment="1">
      <alignment/>
    </xf>
    <xf numFmtId="0" fontId="2" fillId="0" borderId="13" xfId="48" applyNumberFormat="1" applyFont="1" applyFill="1" applyBorder="1" applyAlignment="1" applyProtection="1">
      <alignment horizontal="left" vertical="center"/>
      <protection/>
    </xf>
    <xf numFmtId="0" fontId="17" fillId="0" borderId="15" xfId="48" applyNumberFormat="1" applyFont="1" applyBorder="1" applyAlignment="1" applyProtection="1">
      <alignment horizontal="center" vertical="center"/>
      <protection/>
    </xf>
    <xf numFmtId="4" fontId="1" fillId="29" borderId="22" xfId="0" applyNumberFormat="1" applyFont="1" applyFill="1" applyBorder="1" applyAlignment="1">
      <alignment horizontal="right" vertical="center"/>
    </xf>
    <xf numFmtId="4" fontId="0" fillId="31" borderId="22" xfId="0" applyNumberFormat="1" applyFont="1" applyFill="1" applyBorder="1" applyAlignment="1">
      <alignment horizontal="right" vertical="center"/>
    </xf>
    <xf numFmtId="0" fontId="0" fillId="31" borderId="20" xfId="0" applyFont="1" applyFill="1" applyBorder="1" applyAlignment="1">
      <alignment/>
    </xf>
    <xf numFmtId="0" fontId="17" fillId="0" borderId="25" xfId="48" applyNumberFormat="1" applyFont="1" applyBorder="1" applyAlignment="1" applyProtection="1">
      <alignment horizontal="center" vertical="center"/>
      <protection/>
    </xf>
    <xf numFmtId="4" fontId="1" fillId="31" borderId="22" xfId="0" applyNumberFormat="1" applyFont="1" applyFill="1" applyBorder="1" applyAlignment="1">
      <alignment horizontal="right" vertical="center"/>
    </xf>
    <xf numFmtId="0" fontId="17" fillId="0" borderId="26" xfId="48" applyNumberFormat="1" applyFont="1" applyBorder="1" applyAlignment="1" applyProtection="1">
      <alignment horizontal="center" vertical="center"/>
      <protection/>
    </xf>
    <xf numFmtId="4" fontId="1" fillId="31" borderId="12" xfId="0" applyNumberFormat="1" applyFont="1" applyFill="1" applyBorder="1" applyAlignment="1">
      <alignment horizontal="right" vertical="center"/>
    </xf>
    <xf numFmtId="0" fontId="17" fillId="0" borderId="27" xfId="48" applyNumberFormat="1" applyFont="1" applyBorder="1" applyAlignment="1" applyProtection="1">
      <alignment horizontal="center" vertical="center"/>
      <protection/>
    </xf>
    <xf numFmtId="0" fontId="17" fillId="0" borderId="22" xfId="48" applyNumberFormat="1" applyFont="1" applyBorder="1" applyAlignment="1" applyProtection="1">
      <alignment horizontal="left" vertical="center"/>
      <protection/>
    </xf>
    <xf numFmtId="49" fontId="22" fillId="17" borderId="28" xfId="0" applyNumberFormat="1" applyFont="1" applyFill="1" applyBorder="1" applyAlignment="1">
      <alignment horizontal="center"/>
    </xf>
    <xf numFmtId="0" fontId="23" fillId="17" borderId="29" xfId="0" applyFont="1" applyFill="1" applyBorder="1" applyAlignment="1">
      <alignment horizontal="center"/>
    </xf>
    <xf numFmtId="0" fontId="23" fillId="17" borderId="30" xfId="0" applyFont="1" applyFill="1" applyBorder="1" applyAlignment="1">
      <alignment horizontal="center"/>
    </xf>
    <xf numFmtId="49" fontId="24" fillId="0" borderId="28" xfId="0" applyNumberFormat="1"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17" fillId="0" borderId="22" xfId="48" applyNumberFormat="1" applyFont="1" applyBorder="1" applyAlignment="1">
      <alignment horizontal="center" vertical="center"/>
      <protection/>
    </xf>
    <xf numFmtId="0" fontId="17" fillId="0" borderId="21" xfId="48" applyNumberFormat="1" applyFont="1" applyBorder="1" applyAlignment="1">
      <alignment horizontal="center" vertical="center"/>
      <protection/>
    </xf>
    <xf numFmtId="0" fontId="17" fillId="0" borderId="20" xfId="48" applyNumberFormat="1" applyFont="1" applyBorder="1" applyAlignment="1">
      <alignment horizontal="center" vertical="center"/>
      <protection/>
    </xf>
    <xf numFmtId="14" fontId="2" fillId="0" borderId="22" xfId="48" applyNumberFormat="1" applyFont="1" applyBorder="1" applyAlignment="1" applyProtection="1">
      <alignment horizontal="center" vertical="center"/>
      <protection/>
    </xf>
    <xf numFmtId="0" fontId="2" fillId="0" borderId="20" xfId="48" applyBorder="1" applyAlignment="1">
      <alignment horizontal="center" vertical="center"/>
      <protection/>
    </xf>
    <xf numFmtId="0" fontId="0" fillId="0" borderId="21" xfId="0" applyBorder="1" applyAlignment="1">
      <alignment horizontal="center" vertical="center"/>
    </xf>
    <xf numFmtId="0" fontId="17" fillId="0" borderId="22" xfId="48" applyNumberFormat="1" applyFont="1" applyBorder="1" applyAlignment="1" applyProtection="1">
      <alignment horizontal="center" vertical="center"/>
      <protection/>
    </xf>
    <xf numFmtId="0" fontId="2" fillId="0" borderId="20" xfId="48" applyBorder="1" applyAlignment="1">
      <alignment vertical="center"/>
      <protection/>
    </xf>
    <xf numFmtId="0" fontId="2" fillId="0" borderId="21" xfId="48" applyBorder="1" applyAlignment="1">
      <alignment vertical="center"/>
      <protection/>
    </xf>
    <xf numFmtId="0" fontId="20" fillId="17" borderId="22" xfId="48" applyNumberFormat="1" applyFont="1" applyFill="1" applyBorder="1" applyAlignment="1">
      <alignment horizontal="center" vertical="center"/>
      <protection/>
    </xf>
    <xf numFmtId="0" fontId="2" fillId="0" borderId="21" xfId="48" applyBorder="1" applyAlignment="1">
      <alignment horizontal="center" vertical="center"/>
      <protection/>
    </xf>
    <xf numFmtId="49" fontId="24" fillId="0" borderId="16"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14" fontId="2" fillId="0" borderId="16" xfId="48" applyNumberFormat="1" applyFont="1" applyBorder="1" applyAlignment="1" applyProtection="1">
      <alignment horizontal="center" vertical="center"/>
      <protection/>
    </xf>
    <xf numFmtId="0" fontId="2" fillId="0" borderId="0" xfId="48" applyBorder="1" applyAlignment="1">
      <alignment horizontal="center" vertical="center"/>
      <protection/>
    </xf>
    <xf numFmtId="0" fontId="0" fillId="0" borderId="31" xfId="0" applyBorder="1" applyAlignment="1">
      <alignment horizontal="center" vertical="center"/>
    </xf>
    <xf numFmtId="0" fontId="26" fillId="0" borderId="11" xfId="48" applyNumberFormat="1" applyFont="1" applyBorder="1" applyAlignment="1" applyProtection="1">
      <alignment horizontal="center" vertical="center" wrapText="1" shrinkToFit="1"/>
      <protection/>
    </xf>
    <xf numFmtId="0" fontId="36" fillId="0" borderId="0" xfId="0" applyFont="1" applyAlignment="1">
      <alignment horizontal="center" vertical="center" wrapText="1" shrinkToFit="1"/>
    </xf>
    <xf numFmtId="0" fontId="17" fillId="0" borderId="20" xfId="48" applyNumberFormat="1" applyFont="1" applyBorder="1" applyAlignment="1" applyProtection="1">
      <alignment horizontal="center" vertical="center"/>
      <protection/>
    </xf>
    <xf numFmtId="0" fontId="17" fillId="0" borderId="21" xfId="48" applyNumberFormat="1" applyFont="1" applyBorder="1" applyAlignment="1" applyProtection="1">
      <alignment horizontal="center" vertical="center"/>
      <protection/>
    </xf>
    <xf numFmtId="0" fontId="2" fillId="0" borderId="20" xfId="48" applyBorder="1" applyAlignment="1" applyProtection="1">
      <alignment vertical="center"/>
      <protection/>
    </xf>
    <xf numFmtId="0" fontId="0" fillId="0" borderId="21" xfId="0" applyBorder="1" applyAlignment="1">
      <alignment vertical="center"/>
    </xf>
    <xf numFmtId="0" fontId="20" fillId="17" borderId="11" xfId="48" applyNumberFormat="1" applyFont="1"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0" fillId="0" borderId="20" xfId="0" applyBorder="1" applyAlignment="1">
      <alignment/>
    </xf>
    <xf numFmtId="0" fontId="0" fillId="0" borderId="21" xfId="0" applyBorder="1" applyAlignment="1">
      <alignment/>
    </xf>
    <xf numFmtId="0" fontId="2" fillId="0" borderId="20" xfId="48" applyBorder="1" applyAlignment="1" applyProtection="1">
      <alignment horizontal="center" vertical="center"/>
      <protection/>
    </xf>
    <xf numFmtId="0" fontId="0" fillId="0" borderId="20" xfId="0" applyBorder="1" applyAlignment="1">
      <alignment vertical="center"/>
    </xf>
    <xf numFmtId="14" fontId="17" fillId="0" borderId="28" xfId="48" applyNumberFormat="1" applyFont="1" applyBorder="1" applyAlignment="1" applyProtection="1">
      <alignment horizontal="center" vertical="center" wrapText="1"/>
      <protection/>
    </xf>
    <xf numFmtId="0" fontId="17" fillId="0" borderId="29" xfId="48" applyFont="1" applyBorder="1" applyAlignment="1">
      <alignment horizontal="center" vertical="center" wrapText="1"/>
      <protection/>
    </xf>
    <xf numFmtId="0" fontId="0" fillId="0" borderId="30" xfId="0" applyBorder="1" applyAlignment="1">
      <alignment horizontal="center" vertical="center" wrapText="1"/>
    </xf>
    <xf numFmtId="0" fontId="31" fillId="0" borderId="0" xfId="48" applyNumberFormat="1" applyFont="1" applyBorder="1" applyAlignment="1" applyProtection="1" quotePrefix="1">
      <alignment horizontal="left" vertical="center"/>
      <protection/>
    </xf>
    <xf numFmtId="0" fontId="17" fillId="32" borderId="22" xfId="48" applyNumberFormat="1" applyFont="1" applyFill="1" applyBorder="1" applyAlignment="1" applyProtection="1">
      <alignment horizontal="left" vertical="center"/>
      <protection/>
    </xf>
    <xf numFmtId="0" fontId="0" fillId="32" borderId="20" xfId="0" applyFill="1" applyBorder="1" applyAlignment="1" applyProtection="1">
      <alignment horizontal="left"/>
      <protection/>
    </xf>
    <xf numFmtId="0" fontId="31" fillId="0" borderId="0" xfId="48" applyNumberFormat="1" applyFont="1" applyBorder="1" applyAlignment="1" applyProtection="1">
      <alignment horizontal="left" vertical="top" wrapText="1"/>
      <protection/>
    </xf>
    <xf numFmtId="0" fontId="31" fillId="0" borderId="0" xfId="48" applyNumberFormat="1" applyFont="1" applyBorder="1" applyAlignment="1" applyProtection="1" quotePrefix="1">
      <alignment horizontal="left" vertical="top" wrapText="1"/>
      <protection/>
    </xf>
    <xf numFmtId="0" fontId="0" fillId="32" borderId="21" xfId="0" applyFill="1" applyBorder="1" applyAlignment="1" applyProtection="1">
      <alignment horizontal="left"/>
      <protection/>
    </xf>
    <xf numFmtId="0" fontId="2" fillId="30" borderId="22" xfId="48" applyNumberFormat="1" applyFont="1" applyFill="1" applyBorder="1" applyAlignment="1" applyProtection="1">
      <alignment horizontal="center" vertical="center"/>
      <protection/>
    </xf>
    <xf numFmtId="0" fontId="2" fillId="30" borderId="21" xfId="48" applyNumberFormat="1" applyFont="1" applyFill="1" applyBorder="1" applyAlignment="1" applyProtection="1">
      <alignment horizontal="center" vertical="center"/>
      <protection/>
    </xf>
    <xf numFmtId="0" fontId="20" fillId="17" borderId="32" xfId="48" applyNumberFormat="1" applyFont="1" applyFill="1" applyBorder="1" applyAlignment="1" applyProtection="1">
      <alignment horizontal="center" vertical="center"/>
      <protection/>
    </xf>
    <xf numFmtId="0" fontId="0" fillId="0" borderId="19" xfId="0" applyBorder="1" applyAlignment="1" applyProtection="1">
      <alignment/>
      <protection/>
    </xf>
    <xf numFmtId="0" fontId="0" fillId="0" borderId="27" xfId="0" applyBorder="1" applyAlignment="1" applyProtection="1">
      <alignment/>
      <protection/>
    </xf>
    <xf numFmtId="0" fontId="17" fillId="30" borderId="22" xfId="48" applyNumberFormat="1" applyFont="1" applyFill="1" applyBorder="1" applyAlignment="1" applyProtection="1">
      <alignment horizontal="left" vertical="center"/>
      <protection/>
    </xf>
    <xf numFmtId="0" fontId="0" fillId="30" borderId="21" xfId="0" applyFill="1" applyBorder="1" applyAlignment="1" applyProtection="1">
      <alignment horizontal="left"/>
      <protection/>
    </xf>
    <xf numFmtId="0" fontId="2" fillId="0" borderId="22" xfId="48" applyNumberFormat="1" applyFont="1" applyFill="1" applyBorder="1" applyAlignment="1" applyProtection="1">
      <alignment horizontal="left" vertical="center"/>
      <protection/>
    </xf>
    <xf numFmtId="0" fontId="0" fillId="0" borderId="21" xfId="0" applyFont="1" applyFill="1" applyBorder="1" applyAlignment="1" applyProtection="1">
      <alignment horizontal="left"/>
      <protection/>
    </xf>
    <xf numFmtId="0" fontId="0" fillId="0" borderId="20" xfId="0" applyFont="1" applyFill="1" applyBorder="1" applyAlignment="1" applyProtection="1">
      <alignment horizontal="left"/>
      <protection/>
    </xf>
    <xf numFmtId="0" fontId="17" fillId="33" borderId="22" xfId="48" applyNumberFormat="1" applyFont="1" applyFill="1" applyBorder="1" applyAlignment="1" applyProtection="1">
      <alignment horizontal="center" vertical="center"/>
      <protection/>
    </xf>
    <xf numFmtId="0" fontId="0" fillId="33" borderId="20" xfId="0" applyFill="1" applyBorder="1" applyAlignment="1" applyProtection="1">
      <alignment/>
      <protection/>
    </xf>
    <xf numFmtId="0" fontId="0" fillId="33" borderId="21" xfId="0" applyFill="1" applyBorder="1" applyAlignment="1" applyProtection="1">
      <alignment/>
      <protection/>
    </xf>
    <xf numFmtId="0" fontId="2" fillId="0" borderId="21" xfId="48" applyNumberFormat="1" applyFont="1" applyFill="1" applyBorder="1" applyAlignment="1" applyProtection="1">
      <alignment horizontal="left" vertical="center"/>
      <protection/>
    </xf>
    <xf numFmtId="0" fontId="31" fillId="0" borderId="11" xfId="48" applyNumberFormat="1" applyFont="1" applyBorder="1" applyAlignment="1" applyProtection="1">
      <alignment horizontal="left" vertical="center" wrapText="1"/>
      <protection/>
    </xf>
    <xf numFmtId="0" fontId="31" fillId="0" borderId="0" xfId="48" applyNumberFormat="1" applyFont="1" applyBorder="1" applyAlignment="1" applyProtection="1">
      <alignment horizontal="left" vertical="center" wrapText="1"/>
      <protection/>
    </xf>
    <xf numFmtId="49" fontId="31" fillId="0" borderId="11" xfId="48" applyNumberFormat="1" applyFont="1" applyBorder="1" applyAlignment="1" applyProtection="1" quotePrefix="1">
      <alignment horizontal="left" vertical="center" wrapText="1"/>
      <protection/>
    </xf>
    <xf numFmtId="49" fontId="31" fillId="0" borderId="0" xfId="48" applyNumberFormat="1" applyFont="1" applyBorder="1" applyAlignment="1" applyProtection="1">
      <alignment horizontal="left" vertical="center" wrapText="1"/>
      <protection/>
    </xf>
    <xf numFmtId="0" fontId="2" fillId="0" borderId="0" xfId="48" applyNumberFormat="1" applyFont="1" applyFill="1" applyBorder="1" applyAlignment="1" applyProtection="1">
      <alignment horizontal="center" vertical="center"/>
      <protection/>
    </xf>
    <xf numFmtId="0" fontId="30" fillId="0" borderId="0" xfId="48" applyNumberFormat="1" applyFont="1" applyFill="1" applyBorder="1" applyAlignment="1" applyProtection="1">
      <alignment vertical="center"/>
      <protection/>
    </xf>
    <xf numFmtId="0" fontId="35" fillId="0" borderId="0" xfId="0" applyFont="1" applyAlignment="1">
      <alignment/>
    </xf>
    <xf numFmtId="0" fontId="0" fillId="30" borderId="20" xfId="0" applyFill="1" applyBorder="1" applyAlignment="1">
      <alignment horizontal="left"/>
    </xf>
    <xf numFmtId="0" fontId="0" fillId="30" borderId="21" xfId="0" applyFill="1" applyBorder="1" applyAlignment="1">
      <alignment horizontal="left"/>
    </xf>
    <xf numFmtId="0" fontId="0" fillId="33" borderId="20" xfId="0" applyFill="1" applyBorder="1" applyAlignment="1">
      <alignment/>
    </xf>
    <xf numFmtId="0" fontId="0" fillId="33" borderId="21" xfId="0" applyFill="1" applyBorder="1" applyAlignment="1">
      <alignment/>
    </xf>
    <xf numFmtId="0" fontId="2" fillId="31" borderId="22" xfId="48" applyNumberFormat="1" applyFont="1" applyFill="1" applyBorder="1" applyAlignment="1" applyProtection="1">
      <alignment horizontal="left" vertical="center"/>
      <protection/>
    </xf>
    <xf numFmtId="0" fontId="2" fillId="31" borderId="20" xfId="48" applyNumberFormat="1" applyFont="1" applyFill="1" applyBorder="1" applyAlignment="1" applyProtection="1">
      <alignment horizontal="left" vertical="center"/>
      <protection/>
    </xf>
    <xf numFmtId="0" fontId="17" fillId="0" borderId="20" xfId="48" applyNumberFormat="1" applyFont="1" applyBorder="1" applyAlignment="1" applyProtection="1">
      <alignment horizontal="left" vertical="center"/>
      <protection/>
    </xf>
    <xf numFmtId="0" fontId="17" fillId="0" borderId="21" xfId="48" applyNumberFormat="1" applyFont="1" applyBorder="1" applyAlignment="1" applyProtection="1">
      <alignment horizontal="left" vertical="center"/>
      <protection/>
    </xf>
    <xf numFmtId="0" fontId="17" fillId="33" borderId="14" xfId="48" applyNumberFormat="1" applyFont="1" applyFill="1" applyBorder="1" applyAlignment="1" applyProtection="1">
      <alignment horizontal="center" vertical="center"/>
      <protection/>
    </xf>
    <xf numFmtId="0" fontId="17" fillId="33" borderId="26" xfId="48" applyNumberFormat="1" applyFont="1" applyFill="1" applyBorder="1" applyAlignment="1" applyProtection="1">
      <alignment horizontal="center" vertical="center"/>
      <protection/>
    </xf>
    <xf numFmtId="4" fontId="17" fillId="6" borderId="12" xfId="48" applyNumberFormat="1" applyFont="1" applyFill="1" applyBorder="1" applyAlignment="1" applyProtection="1">
      <alignment horizontal="left" vertical="center" wrapText="1"/>
      <protection/>
    </xf>
    <xf numFmtId="4" fontId="17" fillId="6" borderId="13" xfId="48" applyNumberFormat="1" applyFont="1" applyFill="1" applyBorder="1" applyAlignment="1" applyProtection="1">
      <alignment horizontal="left" vertical="center" wrapText="1"/>
      <protection/>
    </xf>
    <xf numFmtId="4" fontId="17" fillId="6" borderId="23" xfId="48" applyNumberFormat="1" applyFont="1" applyFill="1" applyBorder="1" applyAlignment="1" applyProtection="1">
      <alignment horizontal="left" vertical="center" wrapText="1"/>
      <protection/>
    </xf>
    <xf numFmtId="0" fontId="17" fillId="0" borderId="19" xfId="48" applyNumberFormat="1" applyFont="1" applyBorder="1" applyAlignment="1" applyProtection="1">
      <alignment horizontal="left" vertical="center"/>
      <protection/>
    </xf>
    <xf numFmtId="0" fontId="17" fillId="0" borderId="27" xfId="48" applyNumberFormat="1" applyFont="1" applyBorder="1" applyAlignment="1" applyProtection="1">
      <alignment horizontal="left" vertical="center"/>
      <protection/>
    </xf>
    <xf numFmtId="0" fontId="17" fillId="29" borderId="20" xfId="48" applyNumberFormat="1" applyFont="1" applyFill="1" applyBorder="1" applyAlignment="1" applyProtection="1">
      <alignment horizontal="left" vertical="center"/>
      <protection/>
    </xf>
    <xf numFmtId="0" fontId="17" fillId="29" borderId="21" xfId="48" applyNumberFormat="1" applyFont="1" applyFill="1" applyBorder="1" applyAlignment="1" applyProtection="1">
      <alignment horizontal="left" vertical="center"/>
      <protection/>
    </xf>
    <xf numFmtId="0" fontId="17" fillId="31" borderId="20" xfId="48" applyNumberFormat="1" applyFont="1" applyFill="1" applyBorder="1" applyAlignment="1" applyProtection="1">
      <alignment horizontal="left" vertical="center"/>
      <protection/>
    </xf>
    <xf numFmtId="0" fontId="17" fillId="31" borderId="21" xfId="48" applyNumberFormat="1" applyFont="1" applyFill="1" applyBorder="1" applyAlignment="1" applyProtection="1">
      <alignment horizontal="left" vertical="center"/>
      <protection/>
    </xf>
    <xf numFmtId="0" fontId="17" fillId="31" borderId="13" xfId="48" applyNumberFormat="1" applyFont="1" applyFill="1" applyBorder="1" applyAlignment="1" applyProtection="1">
      <alignment horizontal="left" vertical="center"/>
      <protection/>
    </xf>
    <xf numFmtId="0" fontId="17" fillId="31" borderId="23" xfId="48" applyNumberFormat="1" applyFont="1" applyFill="1" applyBorder="1" applyAlignment="1" applyProtection="1">
      <alignment horizontal="left" vertical="center"/>
      <protection/>
    </xf>
    <xf numFmtId="0" fontId="2" fillId="31" borderId="21" xfId="48" applyNumberFormat="1" applyFont="1" applyFill="1" applyBorder="1" applyAlignment="1" applyProtection="1">
      <alignment horizontal="left" vertical="center"/>
      <protection/>
    </xf>
    <xf numFmtId="49"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left" vertical="center"/>
      <protection/>
    </xf>
    <xf numFmtId="0" fontId="21" fillId="0" borderId="0" xfId="48" applyNumberFormat="1" applyFont="1" applyBorder="1" applyAlignment="1" applyProtection="1" quotePrefix="1">
      <alignment horizontal="center" vertical="center"/>
      <protection/>
    </xf>
    <xf numFmtId="49" fontId="21" fillId="22" borderId="0" xfId="48" applyNumberFormat="1" applyFont="1" applyFill="1" applyBorder="1" applyAlignment="1" applyProtection="1">
      <alignment horizontal="center" vertical="center"/>
      <protection/>
    </xf>
    <xf numFmtId="3" fontId="21" fillId="22" borderId="0" xfId="48" applyNumberFormat="1" applyFont="1" applyFill="1" applyBorder="1" applyAlignment="1" applyProtection="1">
      <alignment horizontal="center" vertical="center"/>
      <protection/>
    </xf>
    <xf numFmtId="4" fontId="21" fillId="22" borderId="0" xfId="48" applyNumberFormat="1" applyFont="1" applyFill="1" applyBorder="1" applyAlignment="1" applyProtection="1">
      <alignment horizontal="right" vertical="center"/>
      <protection/>
    </xf>
    <xf numFmtId="4" fontId="21" fillId="34" borderId="0" xfId="48" applyNumberFormat="1" applyFont="1" applyFill="1" applyBorder="1" applyAlignment="1" applyProtection="1">
      <alignment horizontal="right" vertical="center"/>
      <protection/>
    </xf>
    <xf numFmtId="0" fontId="2" fillId="22" borderId="0" xfId="48" applyNumberFormat="1" applyFill="1" applyBorder="1" applyAlignment="1" applyProtection="1">
      <alignment horizontal="center" vertical="center"/>
      <protection/>
    </xf>
    <xf numFmtId="49" fontId="21" fillId="0" borderId="0" xfId="48" applyNumberFormat="1" applyFont="1" applyFill="1" applyBorder="1" applyAlignment="1" applyProtection="1">
      <alignment horizontal="center" vertical="center"/>
      <protection/>
    </xf>
    <xf numFmtId="3" fontId="21" fillId="0" borderId="0" xfId="48" applyNumberFormat="1" applyFont="1" applyFill="1" applyBorder="1" applyAlignment="1" applyProtection="1">
      <alignment horizontal="center" vertical="center"/>
      <protection/>
    </xf>
    <xf numFmtId="4" fontId="21" fillId="0" borderId="0" xfId="48" applyNumberFormat="1" applyFont="1" applyFill="1" applyBorder="1" applyAlignment="1" applyProtection="1">
      <alignment horizontal="right" vertical="center"/>
      <protection/>
    </xf>
    <xf numFmtId="0" fontId="2" fillId="0" borderId="0" xfId="48" applyNumberFormat="1" applyFill="1" applyBorder="1" applyAlignment="1" applyProtection="1">
      <alignment horizontal="center" vertical="center"/>
      <protection/>
    </xf>
    <xf numFmtId="3" fontId="37" fillId="0" borderId="0" xfId="48" applyNumberFormat="1" applyFont="1" applyFill="1" applyBorder="1" applyAlignment="1" applyProtection="1">
      <alignment vertical="center"/>
      <protection/>
    </xf>
    <xf numFmtId="4" fontId="37" fillId="0" borderId="0" xfId="48" applyNumberFormat="1" applyFont="1" applyFill="1" applyBorder="1" applyAlignment="1" applyProtection="1">
      <alignment horizontal="right" vertical="center"/>
      <protection/>
    </xf>
    <xf numFmtId="49" fontId="27" fillId="0" borderId="0" xfId="0" applyNumberFormat="1" applyFont="1" applyAlignment="1">
      <alignment horizontal="center"/>
    </xf>
    <xf numFmtId="49" fontId="28" fillId="0" borderId="0" xfId="0" applyNumberFormat="1" applyFont="1" applyAlignment="1" quotePrefix="1">
      <alignment horizontal="center"/>
    </xf>
    <xf numFmtId="0" fontId="28" fillId="22" borderId="0" xfId="0" applyFont="1" applyFill="1" applyAlignment="1" applyProtection="1">
      <alignment horizontal="center"/>
      <protection locked="0"/>
    </xf>
    <xf numFmtId="49" fontId="28" fillId="22" borderId="0" xfId="0" applyNumberFormat="1" applyFont="1" applyFill="1" applyAlignment="1" applyProtection="1">
      <alignment horizontal="center"/>
      <protection locked="0"/>
    </xf>
    <xf numFmtId="3" fontId="28" fillId="22" borderId="0" xfId="0" applyNumberFormat="1" applyFont="1" applyFill="1" applyAlignment="1">
      <alignment horizontal="center"/>
    </xf>
    <xf numFmtId="4" fontId="28" fillId="22" borderId="0" xfId="0" applyNumberFormat="1" applyFont="1" applyFill="1" applyAlignment="1">
      <alignment horizontal="right"/>
    </xf>
    <xf numFmtId="4" fontId="28" fillId="34" borderId="0" xfId="0" applyNumberFormat="1" applyFont="1" applyFill="1" applyAlignment="1">
      <alignment/>
    </xf>
    <xf numFmtId="0" fontId="28" fillId="0" borderId="0" xfId="0" applyFont="1" applyFill="1" applyAlignment="1" applyProtection="1">
      <alignment horizontal="center"/>
      <protection locked="0"/>
    </xf>
    <xf numFmtId="49" fontId="28" fillId="0" borderId="0" xfId="0" applyNumberFormat="1" applyFont="1" applyFill="1" applyAlignment="1" applyProtection="1">
      <alignment horizontal="center"/>
      <protection locked="0"/>
    </xf>
    <xf numFmtId="3" fontId="28" fillId="0" borderId="0" xfId="0" applyNumberFormat="1" applyFont="1" applyFill="1" applyAlignment="1">
      <alignment horizontal="center"/>
    </xf>
    <xf numFmtId="4" fontId="28" fillId="0" borderId="0" xfId="0" applyNumberFormat="1" applyFont="1" applyFill="1" applyAlignment="1">
      <alignment horizontal="right"/>
    </xf>
    <xf numFmtId="4" fontId="28" fillId="0" borderId="0" xfId="0" applyNumberFormat="1" applyFont="1" applyFill="1" applyAlignment="1">
      <alignment/>
    </xf>
    <xf numFmtId="3" fontId="27" fillId="0" borderId="0" xfId="0" applyNumberFormat="1" applyFont="1" applyFill="1" applyAlignment="1">
      <alignment/>
    </xf>
    <xf numFmtId="4" fontId="27" fillId="0" borderId="0" xfId="0" applyNumberFormat="1" applyFont="1" applyFill="1" applyAlignment="1">
      <alignment horizontal="right"/>
    </xf>
    <xf numFmtId="4" fontId="27" fillId="0" borderId="0" xfId="0" applyNumberFormat="1" applyFont="1" applyFill="1" applyAlignment="1">
      <alignment/>
    </xf>
    <xf numFmtId="3" fontId="27" fillId="22" borderId="0" xfId="0" applyNumberFormat="1" applyFont="1" applyFill="1" applyAlignment="1">
      <alignment/>
    </xf>
    <xf numFmtId="4" fontId="27" fillId="22" borderId="0" xfId="0" applyNumberFormat="1" applyFont="1" applyFill="1" applyAlignment="1">
      <alignment horizontal="right"/>
    </xf>
    <xf numFmtId="4" fontId="27" fillId="22" borderId="0" xfId="0" applyNumberFormat="1" applyFont="1" applyFill="1" applyAlignment="1">
      <alignment/>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2 2" xfId="49"/>
    <cellStyle name="Normale 3" xfId="50"/>
    <cellStyle name="Normale 4" xfId="51"/>
    <cellStyle name="Normale 5" xfId="52"/>
    <cellStyle name="Normale_Foglio1" xfId="53"/>
    <cellStyle name="Nota" xfId="54"/>
    <cellStyle name="Output" xfId="55"/>
    <cellStyle name="Percent"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6"/>
  <sheetViews>
    <sheetView showGridLines="0" zoomScalePageLayoutView="0" workbookViewId="0" topLeftCell="A1">
      <selection activeCell="A1" sqref="A1:L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1" width="13.7109375" style="7" customWidth="1"/>
    <col min="12" max="12" width="15.7109375" style="1" customWidth="1"/>
  </cols>
  <sheetData>
    <row r="1" spans="1:12" ht="22.5" customHeight="1">
      <c r="A1" s="208"/>
      <c r="B1" s="209"/>
      <c r="C1" s="209"/>
      <c r="D1" s="209"/>
      <c r="E1" s="209"/>
      <c r="F1" s="209"/>
      <c r="G1" s="209"/>
      <c r="H1" s="209"/>
      <c r="I1" s="209"/>
      <c r="J1" s="209"/>
      <c r="K1" s="209"/>
      <c r="L1" s="210"/>
    </row>
    <row r="2" spans="1:12" s="62" customFormat="1" ht="22.5" customHeight="1">
      <c r="A2" s="211" t="s">
        <v>0</v>
      </c>
      <c r="B2" s="212"/>
      <c r="C2" s="212"/>
      <c r="D2" s="212"/>
      <c r="E2" s="212"/>
      <c r="F2" s="212"/>
      <c r="G2" s="212"/>
      <c r="H2" s="212"/>
      <c r="I2" s="212"/>
      <c r="J2" s="212"/>
      <c r="K2" s="212"/>
      <c r="L2" s="213"/>
    </row>
    <row r="3" spans="1:12" ht="24.75" customHeight="1">
      <c r="A3" s="8" t="s">
        <v>3</v>
      </c>
      <c r="B3" s="8" t="s">
        <v>4</v>
      </c>
      <c r="C3" s="9" t="s">
        <v>1</v>
      </c>
      <c r="D3" s="9" t="s">
        <v>5</v>
      </c>
      <c r="E3" s="61" t="s">
        <v>9</v>
      </c>
      <c r="F3" s="11" t="s">
        <v>17</v>
      </c>
      <c r="G3" s="9" t="s">
        <v>2</v>
      </c>
      <c r="H3" s="10" t="s">
        <v>6</v>
      </c>
      <c r="I3" s="9" t="s">
        <v>7</v>
      </c>
      <c r="J3" s="12" t="s">
        <v>8</v>
      </c>
      <c r="K3" s="13" t="s">
        <v>10</v>
      </c>
      <c r="L3" s="12" t="s">
        <v>11</v>
      </c>
    </row>
    <row r="4" spans="6:11" ht="12.75">
      <c r="F4" s="5"/>
      <c r="K4" s="14"/>
    </row>
    <row r="6" spans="9:12" ht="12.75">
      <c r="I6" s="6"/>
      <c r="J6" s="2"/>
      <c r="L6" s="2"/>
    </row>
  </sheetData>
  <sheetProtection/>
  <mergeCells count="2">
    <mergeCell ref="A1:L1"/>
    <mergeCell ref="A2:L2"/>
  </mergeCells>
  <dataValidations count="1">
    <dataValidation type="list" allowBlank="1" showInputMessage="1" showErrorMessage="1" sqref="K4:K65536 K1:K2">
      <formula1>"Consip/Mepa,"</formula1>
    </dataValidation>
  </dataValidation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H14"/>
  <sheetViews>
    <sheetView showGridLines="0" zoomScalePageLayoutView="0" workbookViewId="0" topLeftCell="A1">
      <selection activeCell="A1" sqref="A1:AH1"/>
    </sheetView>
  </sheetViews>
  <sheetFormatPr defaultColWidth="9.140625" defaultRowHeight="12.75"/>
  <cols>
    <col min="1" max="1" width="5.7109375" style="33" bestFit="1" customWidth="1"/>
    <col min="2" max="2" width="6.28125" style="33" bestFit="1" customWidth="1"/>
    <col min="3" max="3" width="10.7109375" style="34" bestFit="1" customWidth="1"/>
    <col min="4" max="4" width="18.140625" style="35" customWidth="1"/>
    <col min="5" max="5" width="10.7109375" style="34" bestFit="1" customWidth="1"/>
    <col min="6" max="6" width="15.7109375" style="35" customWidth="1"/>
    <col min="7" max="7" width="12.140625" style="36" customWidth="1"/>
    <col min="8" max="8" width="14.8515625" style="33" customWidth="1"/>
    <col min="9" max="9" width="5.7109375" style="33" bestFit="1" customWidth="1"/>
    <col min="10" max="10" width="8.28125" style="33" bestFit="1" customWidth="1"/>
    <col min="11" max="11" width="10.7109375" style="34" bestFit="1" customWidth="1"/>
    <col min="12" max="12" width="25.57421875" style="35" customWidth="1"/>
    <col min="13" max="13" width="16.7109375" style="34" customWidth="1"/>
    <col min="14" max="14" width="19.28125" style="34" customWidth="1"/>
    <col min="15" max="15" width="7.00390625" style="33" hidden="1" customWidth="1"/>
    <col min="16" max="16" width="22.28125" style="35" hidden="1" customWidth="1"/>
    <col min="17" max="20" width="0" style="33" hidden="1" customWidth="1"/>
    <col min="21" max="21" width="5.7109375" style="33" hidden="1" customWidth="1"/>
    <col min="22" max="22" width="8.28125" style="33" hidden="1" customWidth="1"/>
    <col min="23" max="23" width="3.28125" style="33" hidden="1" customWidth="1"/>
    <col min="24" max="24" width="13.7109375" style="33" customWidth="1"/>
    <col min="25" max="25" width="8.28125" style="33" bestFit="1" customWidth="1"/>
    <col min="26" max="26" width="12.8515625" style="34" customWidth="1"/>
    <col min="27" max="27" width="17.7109375" style="37" customWidth="1"/>
    <col min="28" max="28" width="14.140625" style="37" bestFit="1" customWidth="1"/>
    <col min="29" max="29" width="11.7109375" style="38" customWidth="1"/>
    <col min="30" max="30" width="3.00390625" style="40" bestFit="1" customWidth="1"/>
    <col min="31" max="31" width="11.7109375" style="39" customWidth="1"/>
    <col min="32" max="32" width="8.7109375" style="39" customWidth="1"/>
    <col min="33" max="33" width="11.7109375" style="39" customWidth="1"/>
    <col min="34" max="34" width="10.28125" style="38" bestFit="1" customWidth="1"/>
    <col min="35" max="16384" width="9.140625" style="33" customWidth="1"/>
  </cols>
  <sheetData>
    <row r="1" spans="1:34" s="15" customFormat="1" ht="22.5" customHeight="1">
      <c r="A1" s="223" t="s">
        <v>12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24"/>
    </row>
    <row r="2" spans="1:34" s="26" customFormat="1" ht="15" customHeight="1">
      <c r="A2" s="16"/>
      <c r="B2" s="17"/>
      <c r="C2" s="18"/>
      <c r="D2" s="19"/>
      <c r="E2" s="18"/>
      <c r="F2" s="19"/>
      <c r="G2" s="20"/>
      <c r="H2" s="17"/>
      <c r="I2" s="17"/>
      <c r="J2" s="17"/>
      <c r="K2" s="18"/>
      <c r="L2" s="19"/>
      <c r="M2" s="18"/>
      <c r="N2" s="18"/>
      <c r="O2" s="17"/>
      <c r="P2" s="19"/>
      <c r="Q2" s="17"/>
      <c r="R2" s="17"/>
      <c r="S2" s="17"/>
      <c r="T2" s="17"/>
      <c r="U2" s="17"/>
      <c r="V2" s="17"/>
      <c r="W2" s="17"/>
      <c r="X2" s="17"/>
      <c r="Y2" s="17"/>
      <c r="Z2" s="18"/>
      <c r="AA2" s="21"/>
      <c r="AB2" s="21"/>
      <c r="AC2" s="22"/>
      <c r="AD2" s="23"/>
      <c r="AE2" s="24"/>
      <c r="AF2" s="24"/>
      <c r="AG2" s="24"/>
      <c r="AH2" s="25"/>
    </row>
    <row r="3" spans="1:34" s="15" customFormat="1" ht="22.5" customHeight="1">
      <c r="A3" s="214" t="s">
        <v>55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24"/>
    </row>
    <row r="4" spans="1:34" s="15" customFormat="1" ht="15" customHeight="1">
      <c r="A4" s="27"/>
      <c r="B4" s="28"/>
      <c r="C4" s="29"/>
      <c r="D4" s="30"/>
      <c r="E4" s="29"/>
      <c r="F4" s="30"/>
      <c r="G4" s="31"/>
      <c r="H4" s="28"/>
      <c r="I4" s="28"/>
      <c r="J4" s="28"/>
      <c r="K4" s="29"/>
      <c r="L4" s="30"/>
      <c r="M4" s="29"/>
      <c r="N4" s="29"/>
      <c r="O4" s="28"/>
      <c r="P4" s="30"/>
      <c r="Q4" s="28"/>
      <c r="R4" s="28"/>
      <c r="S4" s="28"/>
      <c r="T4" s="28"/>
      <c r="U4" s="28"/>
      <c r="V4" s="28"/>
      <c r="W4" s="28"/>
      <c r="X4" s="28"/>
      <c r="Y4" s="28"/>
      <c r="Z4" s="29"/>
      <c r="AA4" s="217" t="s">
        <v>13</v>
      </c>
      <c r="AB4" s="218"/>
      <c r="AC4" s="218"/>
      <c r="AD4" s="218"/>
      <c r="AE4" s="218"/>
      <c r="AF4" s="218"/>
      <c r="AG4" s="219"/>
      <c r="AH4" s="32">
        <v>30</v>
      </c>
    </row>
    <row r="5" spans="1:34" s="15" customFormat="1" ht="22.5" customHeight="1">
      <c r="A5" s="214" t="s">
        <v>14</v>
      </c>
      <c r="B5" s="216"/>
      <c r="C5" s="215"/>
      <c r="D5" s="214" t="s">
        <v>15</v>
      </c>
      <c r="E5" s="216"/>
      <c r="F5" s="216"/>
      <c r="G5" s="216"/>
      <c r="H5" s="215"/>
      <c r="I5" s="214" t="s">
        <v>16</v>
      </c>
      <c r="J5" s="216"/>
      <c r="K5" s="215"/>
      <c r="L5" s="214" t="s">
        <v>1</v>
      </c>
      <c r="M5" s="216"/>
      <c r="N5" s="216"/>
      <c r="O5" s="214" t="s">
        <v>17</v>
      </c>
      <c r="P5" s="215"/>
      <c r="Q5" s="214" t="s">
        <v>18</v>
      </c>
      <c r="R5" s="216"/>
      <c r="S5" s="216"/>
      <c r="T5" s="215"/>
      <c r="U5" s="214" t="s">
        <v>19</v>
      </c>
      <c r="V5" s="216"/>
      <c r="W5" s="216"/>
      <c r="X5" s="58" t="s">
        <v>47</v>
      </c>
      <c r="Y5" s="214" t="s">
        <v>20</v>
      </c>
      <c r="Z5" s="215"/>
      <c r="AA5" s="220" t="s">
        <v>41</v>
      </c>
      <c r="AB5" s="221"/>
      <c r="AC5" s="221"/>
      <c r="AD5" s="221"/>
      <c r="AE5" s="221"/>
      <c r="AF5" s="221"/>
      <c r="AG5" s="221"/>
      <c r="AH5" s="222"/>
    </row>
    <row r="6" spans="1:34" ht="36" customHeight="1">
      <c r="A6" s="51" t="s">
        <v>21</v>
      </c>
      <c r="B6" s="51" t="s">
        <v>22</v>
      </c>
      <c r="C6" s="52" t="s">
        <v>23</v>
      </c>
      <c r="D6" s="51" t="s">
        <v>24</v>
      </c>
      <c r="E6" s="53" t="s">
        <v>25</v>
      </c>
      <c r="F6" s="51" t="s">
        <v>26</v>
      </c>
      <c r="G6" s="54" t="s">
        <v>27</v>
      </c>
      <c r="H6" s="51" t="s">
        <v>28</v>
      </c>
      <c r="I6" s="51" t="s">
        <v>21</v>
      </c>
      <c r="J6" s="51" t="s">
        <v>24</v>
      </c>
      <c r="K6" s="52" t="s">
        <v>29</v>
      </c>
      <c r="L6" s="51" t="s">
        <v>30</v>
      </c>
      <c r="M6" s="53" t="s">
        <v>31</v>
      </c>
      <c r="N6" s="53" t="s">
        <v>32</v>
      </c>
      <c r="O6" s="51" t="s">
        <v>33</v>
      </c>
      <c r="P6" s="51" t="s">
        <v>26</v>
      </c>
      <c r="Q6" s="51" t="s">
        <v>33</v>
      </c>
      <c r="R6" s="51" t="s">
        <v>34</v>
      </c>
      <c r="S6" s="51" t="s">
        <v>35</v>
      </c>
      <c r="T6" s="51" t="s">
        <v>36</v>
      </c>
      <c r="U6" s="51" t="s">
        <v>21</v>
      </c>
      <c r="V6" s="51" t="s">
        <v>24</v>
      </c>
      <c r="W6" s="51" t="s">
        <v>37</v>
      </c>
      <c r="X6" s="51" t="s">
        <v>25</v>
      </c>
      <c r="Y6" s="51" t="s">
        <v>24</v>
      </c>
      <c r="Z6" s="52" t="s">
        <v>38</v>
      </c>
      <c r="AA6" s="55" t="s">
        <v>45</v>
      </c>
      <c r="AB6" s="55" t="s">
        <v>39</v>
      </c>
      <c r="AC6" s="55" t="s">
        <v>42</v>
      </c>
      <c r="AD6" s="55" t="s">
        <v>40</v>
      </c>
      <c r="AE6" s="55" t="s">
        <v>43</v>
      </c>
      <c r="AF6" s="55" t="s">
        <v>44</v>
      </c>
      <c r="AG6" s="63" t="s">
        <v>48</v>
      </c>
      <c r="AH6" s="56" t="s">
        <v>46</v>
      </c>
    </row>
    <row r="7" spans="1:34" ht="15">
      <c r="A7" s="42"/>
      <c r="B7" s="42"/>
      <c r="C7" s="43"/>
      <c r="D7" s="60"/>
      <c r="E7" s="43"/>
      <c r="F7" s="44"/>
      <c r="G7" s="45"/>
      <c r="H7" s="42"/>
      <c r="I7" s="42"/>
      <c r="J7" s="42"/>
      <c r="K7" s="43"/>
      <c r="L7" s="44"/>
      <c r="M7" s="43"/>
      <c r="N7" s="43"/>
      <c r="O7" s="42"/>
      <c r="P7" s="44"/>
      <c r="Q7" s="42"/>
      <c r="R7" s="42"/>
      <c r="S7" s="42"/>
      <c r="T7" s="42"/>
      <c r="U7" s="46"/>
      <c r="V7" s="46"/>
      <c r="W7" s="46"/>
      <c r="X7" s="57"/>
      <c r="Y7" s="42"/>
      <c r="Z7" s="43"/>
      <c r="AA7" s="47"/>
      <c r="AB7" s="47"/>
      <c r="AC7" s="48"/>
      <c r="AD7" s="49"/>
      <c r="AE7" s="59"/>
      <c r="AF7" s="50"/>
      <c r="AG7" s="59"/>
      <c r="AH7" s="48"/>
    </row>
    <row r="8" spans="3:34" ht="15">
      <c r="C8" s="33"/>
      <c r="D8" s="33"/>
      <c r="E8" s="33"/>
      <c r="F8" s="33"/>
      <c r="G8" s="33"/>
      <c r="K8" s="33"/>
      <c r="L8" s="33"/>
      <c r="M8" s="33"/>
      <c r="N8" s="33"/>
      <c r="P8" s="33"/>
      <c r="Z8" s="33"/>
      <c r="AA8" s="33"/>
      <c r="AB8" s="33"/>
      <c r="AC8" s="33"/>
      <c r="AD8" s="41"/>
      <c r="AE8" s="33"/>
      <c r="AF8" s="33"/>
      <c r="AG8" s="33"/>
      <c r="AH8" s="33"/>
    </row>
    <row r="9" spans="3:34" ht="15">
      <c r="C9" s="33"/>
      <c r="D9" s="33"/>
      <c r="E9" s="33"/>
      <c r="F9" s="33"/>
      <c r="G9" s="33"/>
      <c r="K9" s="33"/>
      <c r="L9" s="33"/>
      <c r="M9" s="33"/>
      <c r="N9" s="33"/>
      <c r="P9" s="33"/>
      <c r="Z9" s="33"/>
      <c r="AA9" s="33"/>
      <c r="AB9" s="33"/>
      <c r="AC9" s="33"/>
      <c r="AD9" s="41"/>
      <c r="AE9" s="33"/>
      <c r="AF9" s="33"/>
      <c r="AG9" s="33"/>
      <c r="AH9" s="33"/>
    </row>
    <row r="10" spans="3:34" ht="15">
      <c r="C10" s="33"/>
      <c r="D10" s="33"/>
      <c r="E10" s="33"/>
      <c r="F10" s="33"/>
      <c r="G10" s="33"/>
      <c r="K10" s="33"/>
      <c r="L10" s="33"/>
      <c r="M10" s="33"/>
      <c r="N10" s="33"/>
      <c r="P10" s="33"/>
      <c r="Z10" s="33"/>
      <c r="AA10" s="33"/>
      <c r="AB10" s="33"/>
      <c r="AC10" s="33"/>
      <c r="AD10" s="41"/>
      <c r="AE10" s="33"/>
      <c r="AF10" s="33"/>
      <c r="AG10" s="33"/>
      <c r="AH10" s="33"/>
    </row>
    <row r="11" spans="3:34" ht="15">
      <c r="C11" s="33"/>
      <c r="D11" s="33"/>
      <c r="E11" s="33"/>
      <c r="F11" s="33"/>
      <c r="G11" s="33"/>
      <c r="K11" s="33"/>
      <c r="L11" s="33"/>
      <c r="M11" s="33"/>
      <c r="N11" s="33"/>
      <c r="P11" s="33"/>
      <c r="Z11" s="33"/>
      <c r="AA11" s="33"/>
      <c r="AB11" s="33"/>
      <c r="AC11" s="33"/>
      <c r="AD11" s="41"/>
      <c r="AE11" s="33"/>
      <c r="AF11" s="33"/>
      <c r="AG11" s="33"/>
      <c r="AH11" s="33"/>
    </row>
    <row r="12" spans="3:34" ht="15">
      <c r="C12" s="33"/>
      <c r="D12" s="33"/>
      <c r="E12" s="33"/>
      <c r="F12" s="33"/>
      <c r="G12" s="33"/>
      <c r="K12" s="33"/>
      <c r="L12" s="33"/>
      <c r="M12" s="33"/>
      <c r="N12" s="33"/>
      <c r="P12" s="33"/>
      <c r="Z12" s="33"/>
      <c r="AA12" s="33"/>
      <c r="AB12" s="33"/>
      <c r="AC12" s="33"/>
      <c r="AD12" s="41"/>
      <c r="AE12" s="33"/>
      <c r="AF12" s="33"/>
      <c r="AG12" s="33"/>
      <c r="AH12" s="33"/>
    </row>
    <row r="13" spans="3:34" ht="15">
      <c r="C13" s="33"/>
      <c r="D13" s="33"/>
      <c r="E13" s="33"/>
      <c r="F13" s="33"/>
      <c r="G13" s="33"/>
      <c r="K13" s="33"/>
      <c r="L13" s="33"/>
      <c r="M13" s="33"/>
      <c r="N13" s="33"/>
      <c r="P13" s="33"/>
      <c r="Z13" s="33"/>
      <c r="AA13" s="33"/>
      <c r="AB13" s="33"/>
      <c r="AC13" s="33"/>
      <c r="AD13" s="41"/>
      <c r="AE13" s="33"/>
      <c r="AF13" s="33"/>
      <c r="AG13" s="33"/>
      <c r="AH13" s="33"/>
    </row>
    <row r="14" spans="3:34" ht="15">
      <c r="C14" s="33"/>
      <c r="D14" s="33"/>
      <c r="E14" s="33"/>
      <c r="F14" s="33"/>
      <c r="G14" s="33"/>
      <c r="K14" s="33"/>
      <c r="L14" s="33"/>
      <c r="M14" s="33"/>
      <c r="N14" s="33"/>
      <c r="P14" s="33"/>
      <c r="Z14" s="33"/>
      <c r="AA14" s="33"/>
      <c r="AB14" s="33"/>
      <c r="AC14" s="33"/>
      <c r="AD14" s="41"/>
      <c r="AE14" s="33"/>
      <c r="AF14" s="33"/>
      <c r="AG14" s="33"/>
      <c r="AH14" s="33"/>
    </row>
  </sheetData>
  <sheetProtection password="D3C7" sheet="1"/>
  <mergeCells count="12">
    <mergeCell ref="A1:AH1"/>
    <mergeCell ref="A3:AH3"/>
    <mergeCell ref="A5:C5"/>
    <mergeCell ref="D5:H5"/>
    <mergeCell ref="I5:K5"/>
    <mergeCell ref="L5:N5"/>
    <mergeCell ref="O5:P5"/>
    <mergeCell ref="Q5:T5"/>
    <mergeCell ref="U5:W5"/>
    <mergeCell ref="AA4:AG4"/>
    <mergeCell ref="Y5:Z5"/>
    <mergeCell ref="AA5:AH5"/>
  </mergeCells>
  <dataValidations count="1">
    <dataValidation type="list" allowBlank="1" showInputMessage="1" showErrorMessage="1" sqref="AG7">
      <formula1>"SI,"</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R9"/>
  <sheetViews>
    <sheetView showGridLines="0" zoomScalePageLayoutView="0" workbookViewId="0" topLeftCell="A1">
      <selection activeCell="A1" sqref="A1:R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0" customWidth="1"/>
    <col min="13" max="13" width="10.7109375" style="0" customWidth="1"/>
    <col min="14" max="16" width="8.7109375" style="0" customWidth="1"/>
    <col min="17" max="17" width="14.7109375" style="0" customWidth="1"/>
    <col min="18" max="18" width="10.7109375" style="0" customWidth="1"/>
  </cols>
  <sheetData>
    <row r="1" spans="1:18" ht="22.5" customHeight="1">
      <c r="A1" s="208"/>
      <c r="B1" s="227"/>
      <c r="C1" s="227"/>
      <c r="D1" s="227"/>
      <c r="E1" s="227"/>
      <c r="F1" s="227"/>
      <c r="G1" s="227"/>
      <c r="H1" s="227"/>
      <c r="I1" s="227"/>
      <c r="J1" s="227"/>
      <c r="K1" s="227"/>
      <c r="L1" s="227"/>
      <c r="M1" s="227"/>
      <c r="N1" s="227"/>
      <c r="O1" s="227"/>
      <c r="P1" s="227"/>
      <c r="Q1" s="227"/>
      <c r="R1" s="228"/>
    </row>
    <row r="2" spans="1:18" ht="22.5" customHeight="1">
      <c r="A2" s="65"/>
      <c r="B2" s="66"/>
      <c r="C2" s="66"/>
      <c r="D2" s="66"/>
      <c r="E2" s="66"/>
      <c r="F2" s="66"/>
      <c r="G2" s="66"/>
      <c r="H2" s="66"/>
      <c r="I2" s="66"/>
      <c r="J2" s="66"/>
      <c r="K2" s="66"/>
      <c r="L2" s="66"/>
      <c r="M2" s="66"/>
      <c r="N2" s="66"/>
      <c r="O2" s="66"/>
      <c r="P2" s="66"/>
      <c r="Q2" s="66"/>
      <c r="R2" s="67"/>
    </row>
    <row r="3" spans="1:18" ht="22.5" customHeight="1">
      <c r="A3" s="211" t="s">
        <v>54</v>
      </c>
      <c r="B3" s="212"/>
      <c r="C3" s="212"/>
      <c r="D3" s="212"/>
      <c r="E3" s="212"/>
      <c r="F3" s="212"/>
      <c r="G3" s="212"/>
      <c r="H3" s="212"/>
      <c r="I3" s="212"/>
      <c r="J3" s="212"/>
      <c r="K3" s="227"/>
      <c r="L3" s="227"/>
      <c r="M3" s="227"/>
      <c r="N3" s="227"/>
      <c r="O3" s="227"/>
      <c r="P3" s="227"/>
      <c r="Q3" s="227"/>
      <c r="R3" s="228"/>
    </row>
    <row r="4" spans="1:18" ht="22.5" customHeight="1">
      <c r="A4" s="211"/>
      <c r="B4" s="227"/>
      <c r="C4" s="227"/>
      <c r="D4" s="227"/>
      <c r="E4" s="227"/>
      <c r="F4" s="227"/>
      <c r="G4" s="227"/>
      <c r="H4" s="227"/>
      <c r="I4" s="227"/>
      <c r="J4" s="227"/>
      <c r="K4" s="227"/>
      <c r="L4" s="227"/>
      <c r="M4" s="227"/>
      <c r="N4" s="227"/>
      <c r="O4" s="227"/>
      <c r="P4" s="227"/>
      <c r="Q4" s="227"/>
      <c r="R4" s="228"/>
    </row>
    <row r="5" spans="1:18" s="62" customFormat="1" ht="22.5" customHeight="1">
      <c r="A5" s="225"/>
      <c r="B5" s="226"/>
      <c r="C5" s="226"/>
      <c r="D5" s="226"/>
      <c r="E5" s="226"/>
      <c r="F5" s="226"/>
      <c r="G5" s="226"/>
      <c r="H5" s="226"/>
      <c r="I5" s="226"/>
      <c r="J5" s="226"/>
      <c r="K5" s="229" t="s">
        <v>13</v>
      </c>
      <c r="L5" s="230"/>
      <c r="M5" s="230"/>
      <c r="N5" s="230"/>
      <c r="O5" s="230"/>
      <c r="P5" s="230"/>
      <c r="Q5" s="231"/>
      <c r="R5" s="84">
        <v>30</v>
      </c>
    </row>
    <row r="6" spans="1:18" ht="34.5" customHeight="1">
      <c r="A6" s="64" t="s">
        <v>3</v>
      </c>
      <c r="B6" s="64" t="s">
        <v>4</v>
      </c>
      <c r="C6" s="68" t="s">
        <v>1</v>
      </c>
      <c r="D6" s="68" t="s">
        <v>5</v>
      </c>
      <c r="E6" s="69" t="s">
        <v>9</v>
      </c>
      <c r="F6" s="70" t="s">
        <v>17</v>
      </c>
      <c r="G6" s="68" t="s">
        <v>2</v>
      </c>
      <c r="H6" s="64" t="s">
        <v>6</v>
      </c>
      <c r="I6" s="68" t="s">
        <v>7</v>
      </c>
      <c r="J6" s="71" t="s">
        <v>8</v>
      </c>
      <c r="K6" s="72" t="s">
        <v>49</v>
      </c>
      <c r="L6" s="72" t="s">
        <v>50</v>
      </c>
      <c r="M6" s="72" t="s">
        <v>51</v>
      </c>
      <c r="N6" s="73" t="s">
        <v>40</v>
      </c>
      <c r="O6" s="72" t="s">
        <v>52</v>
      </c>
      <c r="P6" s="72" t="s">
        <v>53</v>
      </c>
      <c r="Q6" s="72" t="s">
        <v>48</v>
      </c>
      <c r="R6" s="74" t="s">
        <v>46</v>
      </c>
    </row>
    <row r="7" spans="1:18" ht="12.75">
      <c r="A7" s="75"/>
      <c r="B7" s="75"/>
      <c r="C7" s="76"/>
      <c r="D7" s="77"/>
      <c r="E7" s="78"/>
      <c r="F7" s="77"/>
      <c r="G7" s="75"/>
      <c r="H7" s="75"/>
      <c r="I7" s="77"/>
      <c r="J7" s="79"/>
      <c r="K7" s="81"/>
      <c r="L7" s="82"/>
      <c r="M7" s="80"/>
      <c r="N7" s="80"/>
      <c r="O7" s="83"/>
      <c r="P7" s="80"/>
      <c r="Q7" s="81"/>
      <c r="R7" s="80"/>
    </row>
    <row r="9" spans="9:10" ht="12.75">
      <c r="I9" s="6"/>
      <c r="J9" s="2"/>
    </row>
  </sheetData>
  <sheetProtection password="D3C7" sheet="1" objects="1" scenarios="1"/>
  <mergeCells count="5">
    <mergeCell ref="A5:J5"/>
    <mergeCell ref="A1:R1"/>
    <mergeCell ref="K5:Q5"/>
    <mergeCell ref="A3:R3"/>
    <mergeCell ref="A4:R4"/>
  </mergeCells>
  <dataValidations count="1">
    <dataValidation type="list" allowBlank="1" showInputMessage="1" showErrorMessage="1" sqref="Q7">
      <formula1>"SI,"</formula1>
    </dataValidation>
  </dataValidations>
  <printOptions/>
  <pageMargins left="0.75" right="0.75" top="1" bottom="1"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AL119"/>
  <sheetViews>
    <sheetView showGridLines="0" tabSelected="1" zoomScalePageLayoutView="0" workbookViewId="0" topLeftCell="A1">
      <selection activeCell="A1" sqref="A1:AI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8.28125" style="107" bestFit="1" customWidth="1"/>
    <col min="29" max="29" width="12.7109375" style="119" customWidth="1"/>
    <col min="30" max="30" width="14.00390625" style="119" customWidth="1"/>
    <col min="31" max="31" width="15.7109375" style="119" customWidth="1"/>
    <col min="32" max="32" width="15.7109375" style="117" customWidth="1"/>
    <col min="33" max="33" width="14.7109375" style="117" customWidth="1"/>
    <col min="34" max="34" width="16.140625" style="121" customWidth="1"/>
    <col min="35" max="35" width="15.421875" style="107" customWidth="1"/>
    <col min="36" max="37" width="9.140625" style="107" customWidth="1"/>
    <col min="38" max="38" width="19.00390625" style="107" customWidth="1"/>
    <col min="39" max="16384" width="9.140625" style="107" customWidth="1"/>
  </cols>
  <sheetData>
    <row r="1" spans="1:35" s="90" customFormat="1" ht="22.5" customHeight="1">
      <c r="A1" s="238" t="s">
        <v>112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40"/>
    </row>
    <row r="2" spans="1:34"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92"/>
      <c r="AC2" s="21"/>
      <c r="AD2" s="21"/>
      <c r="AE2" s="21"/>
      <c r="AF2" s="95"/>
      <c r="AG2" s="96"/>
      <c r="AH2" s="130"/>
    </row>
    <row r="3" spans="1:35" s="90" customFormat="1" ht="22.5" customHeight="1">
      <c r="A3" s="220" t="s">
        <v>113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2"/>
    </row>
    <row r="4" spans="1:35" s="90" customFormat="1" ht="15" customHeight="1">
      <c r="A4" s="98"/>
      <c r="B4" s="99"/>
      <c r="C4" s="100"/>
      <c r="D4" s="101"/>
      <c r="E4" s="100"/>
      <c r="F4" s="101"/>
      <c r="G4" s="102"/>
      <c r="H4" s="102"/>
      <c r="I4" s="140"/>
      <c r="J4" s="102"/>
      <c r="K4" s="99"/>
      <c r="L4" s="99"/>
      <c r="M4" s="99"/>
      <c r="N4" s="100"/>
      <c r="O4" s="101"/>
      <c r="P4" s="100"/>
      <c r="Q4" s="100"/>
      <c r="R4" s="99"/>
      <c r="S4" s="101"/>
      <c r="T4" s="99"/>
      <c r="U4" s="99"/>
      <c r="V4" s="99"/>
      <c r="W4" s="99"/>
      <c r="X4" s="99"/>
      <c r="Y4" s="99"/>
      <c r="Z4" s="99"/>
      <c r="AA4" s="99"/>
      <c r="AB4" s="99"/>
      <c r="AC4" s="100"/>
      <c r="AD4" s="217"/>
      <c r="AE4" s="243"/>
      <c r="AF4" s="243"/>
      <c r="AG4" s="243"/>
      <c r="AH4" s="244"/>
      <c r="AI4" s="237"/>
    </row>
    <row r="5" spans="1:35" s="90" customFormat="1" ht="22.5" customHeight="1">
      <c r="A5" s="220" t="s">
        <v>14</v>
      </c>
      <c r="B5" s="234"/>
      <c r="C5" s="235"/>
      <c r="D5" s="220" t="s">
        <v>15</v>
      </c>
      <c r="E5" s="234"/>
      <c r="F5" s="234"/>
      <c r="G5" s="234"/>
      <c r="H5" s="234"/>
      <c r="I5" s="234"/>
      <c r="J5" s="234"/>
      <c r="K5" s="235"/>
      <c r="L5" s="220" t="s">
        <v>16</v>
      </c>
      <c r="M5" s="234"/>
      <c r="N5" s="235"/>
      <c r="O5" s="220" t="s">
        <v>1</v>
      </c>
      <c r="P5" s="234"/>
      <c r="Q5" s="234"/>
      <c r="R5" s="220" t="s">
        <v>17</v>
      </c>
      <c r="S5" s="235"/>
      <c r="T5" s="220" t="s">
        <v>18</v>
      </c>
      <c r="U5" s="234"/>
      <c r="V5" s="234"/>
      <c r="W5" s="235"/>
      <c r="X5" s="220" t="s">
        <v>19</v>
      </c>
      <c r="Y5" s="234"/>
      <c r="Z5" s="234"/>
      <c r="AA5" s="103" t="s">
        <v>47</v>
      </c>
      <c r="AB5" s="220" t="s">
        <v>20</v>
      </c>
      <c r="AC5" s="235"/>
      <c r="AD5" s="220" t="s">
        <v>62</v>
      </c>
      <c r="AE5" s="236"/>
      <c r="AF5" s="236"/>
      <c r="AG5" s="236"/>
      <c r="AH5" s="236"/>
      <c r="AI5" s="237"/>
    </row>
    <row r="6" spans="1:38" ht="36" customHeight="1">
      <c r="A6" s="104" t="s">
        <v>21</v>
      </c>
      <c r="B6" s="104" t="s">
        <v>22</v>
      </c>
      <c r="C6" s="52" t="s">
        <v>23</v>
      </c>
      <c r="D6" s="104" t="s">
        <v>24</v>
      </c>
      <c r="E6" s="105" t="s">
        <v>25</v>
      </c>
      <c r="F6" s="104" t="s">
        <v>26</v>
      </c>
      <c r="G6" s="141" t="s">
        <v>64</v>
      </c>
      <c r="H6" s="106" t="s">
        <v>65</v>
      </c>
      <c r="I6" s="142" t="s">
        <v>66</v>
      </c>
      <c r="J6" s="141" t="s">
        <v>67</v>
      </c>
      <c r="K6" s="104" t="s">
        <v>28</v>
      </c>
      <c r="L6" s="104" t="s">
        <v>21</v>
      </c>
      <c r="M6" s="104" t="s">
        <v>24</v>
      </c>
      <c r="N6" s="52" t="s">
        <v>29</v>
      </c>
      <c r="O6" s="104" t="s">
        <v>30</v>
      </c>
      <c r="P6" s="105" t="s">
        <v>31</v>
      </c>
      <c r="Q6" s="105" t="s">
        <v>32</v>
      </c>
      <c r="R6" s="104" t="s">
        <v>33</v>
      </c>
      <c r="S6" s="104" t="s">
        <v>26</v>
      </c>
      <c r="T6" s="104" t="s">
        <v>33</v>
      </c>
      <c r="U6" s="104" t="s">
        <v>34</v>
      </c>
      <c r="V6" s="104" t="s">
        <v>35</v>
      </c>
      <c r="W6" s="104" t="s">
        <v>36</v>
      </c>
      <c r="X6" s="104" t="s">
        <v>21</v>
      </c>
      <c r="Y6" s="104" t="s">
        <v>24</v>
      </c>
      <c r="Z6" s="104" t="s">
        <v>37</v>
      </c>
      <c r="AA6" s="104" t="s">
        <v>25</v>
      </c>
      <c r="AB6" s="104" t="s">
        <v>24</v>
      </c>
      <c r="AC6" s="52" t="s">
        <v>38</v>
      </c>
      <c r="AD6" s="127" t="s">
        <v>56</v>
      </c>
      <c r="AE6" s="127" t="s">
        <v>57</v>
      </c>
      <c r="AF6" s="127" t="s">
        <v>59</v>
      </c>
      <c r="AG6" s="128" t="s">
        <v>58</v>
      </c>
      <c r="AH6" s="131" t="s">
        <v>60</v>
      </c>
      <c r="AI6" s="129" t="s">
        <v>63</v>
      </c>
      <c r="AJ6" s="232"/>
      <c r="AK6" s="233"/>
      <c r="AL6" s="233"/>
    </row>
    <row r="7" spans="1:34" ht="15">
      <c r="A7" s="108"/>
      <c r="B7" s="108"/>
      <c r="C7" s="109"/>
      <c r="D7" s="110"/>
      <c r="E7" s="109"/>
      <c r="F7" s="111"/>
      <c r="G7" s="112"/>
      <c r="H7" s="112"/>
      <c r="I7" s="107"/>
      <c r="J7" s="112"/>
      <c r="K7" s="108"/>
      <c r="L7" s="108"/>
      <c r="M7" s="108"/>
      <c r="N7" s="109"/>
      <c r="O7" s="111"/>
      <c r="P7" s="109"/>
      <c r="Q7" s="109"/>
      <c r="R7" s="108"/>
      <c r="S7" s="111"/>
      <c r="T7" s="108"/>
      <c r="U7" s="108"/>
      <c r="V7" s="108"/>
      <c r="W7" s="108"/>
      <c r="X7" s="113"/>
      <c r="Y7" s="113"/>
      <c r="Z7" s="113"/>
      <c r="AA7" s="114"/>
      <c r="AB7" s="108"/>
      <c r="AC7" s="109"/>
      <c r="AD7" s="109"/>
      <c r="AE7" s="109"/>
      <c r="AF7" s="115"/>
      <c r="AG7" s="116"/>
      <c r="AH7" s="112"/>
    </row>
    <row r="8" spans="1:35" ht="15">
      <c r="A8" s="108">
        <v>2020</v>
      </c>
      <c r="B8" s="108">
        <v>209</v>
      </c>
      <c r="C8" s="109" t="s">
        <v>114</v>
      </c>
      <c r="D8" s="297" t="s">
        <v>115</v>
      </c>
      <c r="E8" s="109" t="s">
        <v>116</v>
      </c>
      <c r="F8" s="298" t="s">
        <v>117</v>
      </c>
      <c r="G8" s="112">
        <v>435.54</v>
      </c>
      <c r="H8" s="112">
        <v>78.54</v>
      </c>
      <c r="I8" s="107" t="s">
        <v>118</v>
      </c>
      <c r="J8" s="112">
        <f>IF(I8="SI",G8-H8,G8)</f>
        <v>357</v>
      </c>
      <c r="K8" s="299" t="s">
        <v>119</v>
      </c>
      <c r="L8" s="108">
        <v>2020</v>
      </c>
      <c r="M8" s="108">
        <v>3635</v>
      </c>
      <c r="N8" s="109" t="s">
        <v>120</v>
      </c>
      <c r="O8" s="111" t="s">
        <v>121</v>
      </c>
      <c r="P8" s="109" t="s">
        <v>122</v>
      </c>
      <c r="Q8" s="109" t="s">
        <v>122</v>
      </c>
      <c r="R8" s="108" t="s">
        <v>123</v>
      </c>
      <c r="S8" s="111" t="s">
        <v>123</v>
      </c>
      <c r="T8" s="108">
        <v>1080203</v>
      </c>
      <c r="U8" s="108">
        <v>2890</v>
      </c>
      <c r="V8" s="108">
        <v>10</v>
      </c>
      <c r="W8" s="108">
        <v>1</v>
      </c>
      <c r="X8" s="113">
        <v>2020</v>
      </c>
      <c r="Y8" s="113">
        <v>382</v>
      </c>
      <c r="Z8" s="113">
        <v>0</v>
      </c>
      <c r="AA8" s="114" t="s">
        <v>124</v>
      </c>
      <c r="AB8" s="108">
        <v>23</v>
      </c>
      <c r="AC8" s="109" t="s">
        <v>124</v>
      </c>
      <c r="AD8" s="300" t="s">
        <v>125</v>
      </c>
      <c r="AE8" s="300" t="s">
        <v>126</v>
      </c>
      <c r="AF8" s="301">
        <f>AE8-AD8</f>
        <v>341</v>
      </c>
      <c r="AG8" s="302">
        <f>IF(AI8="SI",0,J8)</f>
        <v>357</v>
      </c>
      <c r="AH8" s="303">
        <f>AG8*AF8</f>
        <v>121737</v>
      </c>
      <c r="AI8" s="304" t="s">
        <v>127</v>
      </c>
    </row>
    <row r="9" spans="1:35" ht="15">
      <c r="A9" s="108">
        <v>2021</v>
      </c>
      <c r="B9" s="108">
        <v>145</v>
      </c>
      <c r="C9" s="109" t="s">
        <v>128</v>
      </c>
      <c r="D9" s="297" t="s">
        <v>129</v>
      </c>
      <c r="E9" s="109" t="s">
        <v>130</v>
      </c>
      <c r="F9" s="298" t="s">
        <v>131</v>
      </c>
      <c r="G9" s="112">
        <v>1207.8</v>
      </c>
      <c r="H9" s="112">
        <v>217.8</v>
      </c>
      <c r="I9" s="107" t="s">
        <v>118</v>
      </c>
      <c r="J9" s="112">
        <f>IF(I9="SI",G9-H9,G9)</f>
        <v>990</v>
      </c>
      <c r="K9" s="299" t="s">
        <v>132</v>
      </c>
      <c r="L9" s="108">
        <v>2021</v>
      </c>
      <c r="M9" s="108">
        <v>2511</v>
      </c>
      <c r="N9" s="109" t="s">
        <v>130</v>
      </c>
      <c r="O9" s="111" t="s">
        <v>133</v>
      </c>
      <c r="P9" s="109" t="s">
        <v>134</v>
      </c>
      <c r="Q9" s="109" t="s">
        <v>134</v>
      </c>
      <c r="R9" s="108" t="s">
        <v>123</v>
      </c>
      <c r="S9" s="111" t="s">
        <v>123</v>
      </c>
      <c r="T9" s="108">
        <v>1010203</v>
      </c>
      <c r="U9" s="108">
        <v>140</v>
      </c>
      <c r="V9" s="108">
        <v>10</v>
      </c>
      <c r="W9" s="108">
        <v>7</v>
      </c>
      <c r="X9" s="113">
        <v>2020</v>
      </c>
      <c r="Y9" s="113">
        <v>167</v>
      </c>
      <c r="Z9" s="113">
        <v>0</v>
      </c>
      <c r="AA9" s="114" t="s">
        <v>135</v>
      </c>
      <c r="AB9" s="108">
        <v>295</v>
      </c>
      <c r="AC9" s="109" t="s">
        <v>136</v>
      </c>
      <c r="AD9" s="300" t="s">
        <v>137</v>
      </c>
      <c r="AE9" s="300" t="s">
        <v>138</v>
      </c>
      <c r="AF9" s="301">
        <f>AE9-AD9</f>
        <v>-9</v>
      </c>
      <c r="AG9" s="302">
        <f>IF(AI9="SI",0,J9)</f>
        <v>990</v>
      </c>
      <c r="AH9" s="303">
        <f>AG9*AF9</f>
        <v>-8910</v>
      </c>
      <c r="AI9" s="304" t="s">
        <v>127</v>
      </c>
    </row>
    <row r="10" spans="1:35" ht="15">
      <c r="A10" s="108">
        <v>2021</v>
      </c>
      <c r="B10" s="108">
        <v>147</v>
      </c>
      <c r="C10" s="109" t="s">
        <v>128</v>
      </c>
      <c r="D10" s="297" t="s">
        <v>139</v>
      </c>
      <c r="E10" s="109" t="s">
        <v>140</v>
      </c>
      <c r="F10" s="298" t="s">
        <v>141</v>
      </c>
      <c r="G10" s="112">
        <v>422.68</v>
      </c>
      <c r="H10" s="112">
        <v>76.22</v>
      </c>
      <c r="I10" s="107" t="s">
        <v>118</v>
      </c>
      <c r="J10" s="112">
        <f>IF(I10="SI",G10-H10,G10)</f>
        <v>346.46000000000004</v>
      </c>
      <c r="K10" s="299" t="s">
        <v>142</v>
      </c>
      <c r="L10" s="108">
        <v>2021</v>
      </c>
      <c r="M10" s="108">
        <v>2345</v>
      </c>
      <c r="N10" s="109" t="s">
        <v>143</v>
      </c>
      <c r="O10" s="111" t="s">
        <v>144</v>
      </c>
      <c r="P10" s="109" t="s">
        <v>145</v>
      </c>
      <c r="Q10" s="109" t="s">
        <v>146</v>
      </c>
      <c r="R10" s="108" t="s">
        <v>123</v>
      </c>
      <c r="S10" s="111" t="s">
        <v>123</v>
      </c>
      <c r="T10" s="108">
        <v>1080203</v>
      </c>
      <c r="U10" s="108">
        <v>2890</v>
      </c>
      <c r="V10" s="108">
        <v>5</v>
      </c>
      <c r="W10" s="108">
        <v>1</v>
      </c>
      <c r="X10" s="113">
        <v>2021</v>
      </c>
      <c r="Y10" s="113">
        <v>22</v>
      </c>
      <c r="Z10" s="113">
        <v>0</v>
      </c>
      <c r="AA10" s="114" t="s">
        <v>135</v>
      </c>
      <c r="AB10" s="108">
        <v>296</v>
      </c>
      <c r="AC10" s="109" t="s">
        <v>136</v>
      </c>
      <c r="AD10" s="300" t="s">
        <v>147</v>
      </c>
      <c r="AE10" s="300" t="s">
        <v>138</v>
      </c>
      <c r="AF10" s="301">
        <f>AE10-AD10</f>
        <v>9</v>
      </c>
      <c r="AG10" s="302">
        <f>IF(AI10="SI",0,J10)</f>
        <v>346.46000000000004</v>
      </c>
      <c r="AH10" s="303">
        <f>AG10*AF10</f>
        <v>3118.1400000000003</v>
      </c>
      <c r="AI10" s="304" t="s">
        <v>127</v>
      </c>
    </row>
    <row r="11" spans="1:35" ht="15">
      <c r="A11" s="108">
        <v>2021</v>
      </c>
      <c r="B11" s="108">
        <v>148</v>
      </c>
      <c r="C11" s="109" t="s">
        <v>128</v>
      </c>
      <c r="D11" s="297" t="s">
        <v>148</v>
      </c>
      <c r="E11" s="109" t="s">
        <v>149</v>
      </c>
      <c r="F11" s="298" t="s">
        <v>150</v>
      </c>
      <c r="G11" s="112">
        <v>305</v>
      </c>
      <c r="H11" s="112">
        <v>55</v>
      </c>
      <c r="I11" s="107" t="s">
        <v>118</v>
      </c>
      <c r="J11" s="112">
        <f>IF(I11="SI",G11-H11,G11)</f>
        <v>250</v>
      </c>
      <c r="K11" s="299" t="s">
        <v>151</v>
      </c>
      <c r="L11" s="108">
        <v>2021</v>
      </c>
      <c r="M11" s="108">
        <v>2387</v>
      </c>
      <c r="N11" s="109" t="s">
        <v>149</v>
      </c>
      <c r="O11" s="111" t="s">
        <v>152</v>
      </c>
      <c r="P11" s="109" t="s">
        <v>153</v>
      </c>
      <c r="Q11" s="109" t="s">
        <v>153</v>
      </c>
      <c r="R11" s="108" t="s">
        <v>123</v>
      </c>
      <c r="S11" s="111" t="s">
        <v>123</v>
      </c>
      <c r="T11" s="108">
        <v>1010203</v>
      </c>
      <c r="U11" s="108">
        <v>140</v>
      </c>
      <c r="V11" s="108">
        <v>10</v>
      </c>
      <c r="W11" s="108">
        <v>6</v>
      </c>
      <c r="X11" s="113">
        <v>2020</v>
      </c>
      <c r="Y11" s="113">
        <v>53</v>
      </c>
      <c r="Z11" s="113">
        <v>0</v>
      </c>
      <c r="AA11" s="114" t="s">
        <v>135</v>
      </c>
      <c r="AB11" s="108">
        <v>298</v>
      </c>
      <c r="AC11" s="109" t="s">
        <v>136</v>
      </c>
      <c r="AD11" s="300" t="s">
        <v>136</v>
      </c>
      <c r="AE11" s="300" t="s">
        <v>138</v>
      </c>
      <c r="AF11" s="301">
        <f>AE11-AD11</f>
        <v>5</v>
      </c>
      <c r="AG11" s="302">
        <f>IF(AI11="SI",0,J11)</f>
        <v>250</v>
      </c>
      <c r="AH11" s="303">
        <f>AG11*AF11</f>
        <v>1250</v>
      </c>
      <c r="AI11" s="304" t="s">
        <v>127</v>
      </c>
    </row>
    <row r="12" spans="1:35" ht="15">
      <c r="A12" s="108">
        <v>2021</v>
      </c>
      <c r="B12" s="108">
        <v>149</v>
      </c>
      <c r="C12" s="109" t="s">
        <v>128</v>
      </c>
      <c r="D12" s="297" t="s">
        <v>154</v>
      </c>
      <c r="E12" s="109" t="s">
        <v>155</v>
      </c>
      <c r="F12" s="298" t="s">
        <v>156</v>
      </c>
      <c r="G12" s="112">
        <v>30.3</v>
      </c>
      <c r="H12" s="112">
        <v>0</v>
      </c>
      <c r="I12" s="107" t="s">
        <v>127</v>
      </c>
      <c r="J12" s="112">
        <f>IF(I12="SI",G12-H12,G12)</f>
        <v>30.3</v>
      </c>
      <c r="K12" s="299" t="s">
        <v>157</v>
      </c>
      <c r="L12" s="108">
        <v>2021</v>
      </c>
      <c r="M12" s="108">
        <v>2346</v>
      </c>
      <c r="N12" s="109" t="s">
        <v>143</v>
      </c>
      <c r="O12" s="111" t="s">
        <v>158</v>
      </c>
      <c r="P12" s="109" t="s">
        <v>159</v>
      </c>
      <c r="Q12" s="109" t="s">
        <v>160</v>
      </c>
      <c r="R12" s="108" t="s">
        <v>123</v>
      </c>
      <c r="S12" s="111" t="s">
        <v>123</v>
      </c>
      <c r="T12" s="108">
        <v>1010203</v>
      </c>
      <c r="U12" s="108">
        <v>140</v>
      </c>
      <c r="V12" s="108">
        <v>10</v>
      </c>
      <c r="W12" s="108">
        <v>4</v>
      </c>
      <c r="X12" s="113">
        <v>2021</v>
      </c>
      <c r="Y12" s="113">
        <v>20</v>
      </c>
      <c r="Z12" s="113">
        <v>0</v>
      </c>
      <c r="AA12" s="114" t="s">
        <v>135</v>
      </c>
      <c r="AB12" s="108">
        <v>299</v>
      </c>
      <c r="AC12" s="109" t="s">
        <v>136</v>
      </c>
      <c r="AD12" s="300" t="s">
        <v>147</v>
      </c>
      <c r="AE12" s="300" t="s">
        <v>138</v>
      </c>
      <c r="AF12" s="301">
        <f>AE12-AD12</f>
        <v>9</v>
      </c>
      <c r="AG12" s="302">
        <f>IF(AI12="SI",0,J12)</f>
        <v>30.3</v>
      </c>
      <c r="AH12" s="303">
        <f>AG12*AF12</f>
        <v>272.7</v>
      </c>
      <c r="AI12" s="304" t="s">
        <v>127</v>
      </c>
    </row>
    <row r="13" spans="1:35" ht="15">
      <c r="A13" s="108">
        <v>2021</v>
      </c>
      <c r="B13" s="108">
        <v>150</v>
      </c>
      <c r="C13" s="109" t="s">
        <v>128</v>
      </c>
      <c r="D13" s="297" t="s">
        <v>161</v>
      </c>
      <c r="E13" s="109" t="s">
        <v>162</v>
      </c>
      <c r="F13" s="298" t="s">
        <v>163</v>
      </c>
      <c r="G13" s="112">
        <v>23.71</v>
      </c>
      <c r="H13" s="112">
        <v>4.27</v>
      </c>
      <c r="I13" s="107" t="s">
        <v>118</v>
      </c>
      <c r="J13" s="112">
        <f>IF(I13="SI",G13-H13,G13)</f>
        <v>19.44</v>
      </c>
      <c r="K13" s="299" t="s">
        <v>164</v>
      </c>
      <c r="L13" s="108">
        <v>2021</v>
      </c>
      <c r="M13" s="108">
        <v>2281</v>
      </c>
      <c r="N13" s="109" t="s">
        <v>165</v>
      </c>
      <c r="O13" s="111" t="s">
        <v>166</v>
      </c>
      <c r="P13" s="109" t="s">
        <v>167</v>
      </c>
      <c r="Q13" s="109" t="s">
        <v>167</v>
      </c>
      <c r="R13" s="108" t="s">
        <v>123</v>
      </c>
      <c r="S13" s="111" t="s">
        <v>123</v>
      </c>
      <c r="T13" s="108">
        <v>1010202</v>
      </c>
      <c r="U13" s="108">
        <v>130</v>
      </c>
      <c r="V13" s="108">
        <v>30</v>
      </c>
      <c r="W13" s="108">
        <v>1</v>
      </c>
      <c r="X13" s="113">
        <v>2021</v>
      </c>
      <c r="Y13" s="113">
        <v>220</v>
      </c>
      <c r="Z13" s="113">
        <v>0</v>
      </c>
      <c r="AA13" s="114" t="s">
        <v>135</v>
      </c>
      <c r="AB13" s="108">
        <v>302</v>
      </c>
      <c r="AC13" s="109" t="s">
        <v>136</v>
      </c>
      <c r="AD13" s="300" t="s">
        <v>168</v>
      </c>
      <c r="AE13" s="300" t="s">
        <v>138</v>
      </c>
      <c r="AF13" s="301">
        <f>AE13-AD13</f>
        <v>23</v>
      </c>
      <c r="AG13" s="302">
        <f>IF(AI13="SI",0,J13)</f>
        <v>19.44</v>
      </c>
      <c r="AH13" s="303">
        <f>AG13*AF13</f>
        <v>447.12</v>
      </c>
      <c r="AI13" s="304" t="s">
        <v>127</v>
      </c>
    </row>
    <row r="14" spans="1:35" ht="15">
      <c r="A14" s="108">
        <v>2021</v>
      </c>
      <c r="B14" s="108">
        <v>151</v>
      </c>
      <c r="C14" s="109" t="s">
        <v>169</v>
      </c>
      <c r="D14" s="297" t="s">
        <v>170</v>
      </c>
      <c r="E14" s="109" t="s">
        <v>130</v>
      </c>
      <c r="F14" s="298" t="s">
        <v>171</v>
      </c>
      <c r="G14" s="112">
        <v>489.98</v>
      </c>
      <c r="H14" s="112">
        <v>88.36</v>
      </c>
      <c r="I14" s="107" t="s">
        <v>118</v>
      </c>
      <c r="J14" s="112">
        <f>IF(I14="SI",G14-H14,G14)</f>
        <v>401.62</v>
      </c>
      <c r="K14" s="299" t="s">
        <v>172</v>
      </c>
      <c r="L14" s="108">
        <v>2021</v>
      </c>
      <c r="M14" s="108">
        <v>2537</v>
      </c>
      <c r="N14" s="109" t="s">
        <v>173</v>
      </c>
      <c r="O14" s="111" t="s">
        <v>174</v>
      </c>
      <c r="P14" s="109" t="s">
        <v>175</v>
      </c>
      <c r="Q14" s="109" t="s">
        <v>146</v>
      </c>
      <c r="R14" s="108" t="s">
        <v>123</v>
      </c>
      <c r="S14" s="111" t="s">
        <v>123</v>
      </c>
      <c r="T14" s="108">
        <v>1080203</v>
      </c>
      <c r="U14" s="108">
        <v>2890</v>
      </c>
      <c r="V14" s="108">
        <v>5</v>
      </c>
      <c r="W14" s="108">
        <v>1</v>
      </c>
      <c r="X14" s="113">
        <v>2021</v>
      </c>
      <c r="Y14" s="113">
        <v>88</v>
      </c>
      <c r="Z14" s="113">
        <v>0</v>
      </c>
      <c r="AA14" s="114" t="s">
        <v>135</v>
      </c>
      <c r="AB14" s="108">
        <v>301</v>
      </c>
      <c r="AC14" s="109" t="s">
        <v>136</v>
      </c>
      <c r="AD14" s="300" t="s">
        <v>176</v>
      </c>
      <c r="AE14" s="300" t="s">
        <v>138</v>
      </c>
      <c r="AF14" s="301">
        <f>AE14-AD14</f>
        <v>-10</v>
      </c>
      <c r="AG14" s="302">
        <f>IF(AI14="SI",0,J14)</f>
        <v>401.62</v>
      </c>
      <c r="AH14" s="303">
        <f>AG14*AF14</f>
        <v>-4016.2</v>
      </c>
      <c r="AI14" s="304" t="s">
        <v>127</v>
      </c>
    </row>
    <row r="15" spans="1:35" ht="15">
      <c r="A15" s="108">
        <v>2021</v>
      </c>
      <c r="B15" s="108">
        <v>153</v>
      </c>
      <c r="C15" s="109" t="s">
        <v>177</v>
      </c>
      <c r="D15" s="297" t="s">
        <v>178</v>
      </c>
      <c r="E15" s="109" t="s">
        <v>169</v>
      </c>
      <c r="F15" s="298" t="s">
        <v>179</v>
      </c>
      <c r="G15" s="112">
        <v>793</v>
      </c>
      <c r="H15" s="112">
        <v>143</v>
      </c>
      <c r="I15" s="107" t="s">
        <v>118</v>
      </c>
      <c r="J15" s="112">
        <f>IF(I15="SI",G15-H15,G15)</f>
        <v>650</v>
      </c>
      <c r="K15" s="299" t="s">
        <v>180</v>
      </c>
      <c r="L15" s="108">
        <v>2021</v>
      </c>
      <c r="M15" s="108">
        <v>2577</v>
      </c>
      <c r="N15" s="109" t="s">
        <v>181</v>
      </c>
      <c r="O15" s="111" t="s">
        <v>182</v>
      </c>
      <c r="P15" s="109" t="s">
        <v>146</v>
      </c>
      <c r="Q15" s="109" t="s">
        <v>146</v>
      </c>
      <c r="R15" s="108" t="s">
        <v>123</v>
      </c>
      <c r="S15" s="111" t="s">
        <v>123</v>
      </c>
      <c r="T15" s="108">
        <v>1080103</v>
      </c>
      <c r="U15" s="108">
        <v>2780</v>
      </c>
      <c r="V15" s="108">
        <v>10</v>
      </c>
      <c r="W15" s="108">
        <v>1</v>
      </c>
      <c r="X15" s="113">
        <v>2021</v>
      </c>
      <c r="Y15" s="113">
        <v>225</v>
      </c>
      <c r="Z15" s="113">
        <v>0</v>
      </c>
      <c r="AA15" s="114" t="s">
        <v>135</v>
      </c>
      <c r="AB15" s="108">
        <v>294</v>
      </c>
      <c r="AC15" s="109" t="s">
        <v>136</v>
      </c>
      <c r="AD15" s="300" t="s">
        <v>183</v>
      </c>
      <c r="AE15" s="300" t="s">
        <v>138</v>
      </c>
      <c r="AF15" s="301">
        <f>AE15-AD15</f>
        <v>-15</v>
      </c>
      <c r="AG15" s="302">
        <f>IF(AI15="SI",0,J15)</f>
        <v>650</v>
      </c>
      <c r="AH15" s="303">
        <f>AG15*AF15</f>
        <v>-9750</v>
      </c>
      <c r="AI15" s="304" t="s">
        <v>127</v>
      </c>
    </row>
    <row r="16" spans="1:35" ht="15">
      <c r="A16" s="108">
        <v>2021</v>
      </c>
      <c r="B16" s="108">
        <v>154</v>
      </c>
      <c r="C16" s="109" t="s">
        <v>135</v>
      </c>
      <c r="D16" s="297" t="s">
        <v>184</v>
      </c>
      <c r="E16" s="109" t="s">
        <v>185</v>
      </c>
      <c r="F16" s="298" t="s">
        <v>186</v>
      </c>
      <c r="G16" s="112">
        <v>192.15</v>
      </c>
      <c r="H16" s="112">
        <v>34.65</v>
      </c>
      <c r="I16" s="107" t="s">
        <v>118</v>
      </c>
      <c r="J16" s="112">
        <f>IF(I16="SI",G16-H16,G16)</f>
        <v>157.5</v>
      </c>
      <c r="K16" s="299" t="s">
        <v>187</v>
      </c>
      <c r="L16" s="108">
        <v>2021</v>
      </c>
      <c r="M16" s="108">
        <v>2679</v>
      </c>
      <c r="N16" s="109" t="s">
        <v>135</v>
      </c>
      <c r="O16" s="111" t="s">
        <v>188</v>
      </c>
      <c r="P16" s="109" t="s">
        <v>189</v>
      </c>
      <c r="Q16" s="109" t="s">
        <v>189</v>
      </c>
      <c r="R16" s="108" t="s">
        <v>123</v>
      </c>
      <c r="S16" s="111" t="s">
        <v>123</v>
      </c>
      <c r="T16" s="108">
        <v>1010204</v>
      </c>
      <c r="U16" s="108">
        <v>150</v>
      </c>
      <c r="V16" s="108">
        <v>5</v>
      </c>
      <c r="W16" s="108">
        <v>1</v>
      </c>
      <c r="X16" s="113">
        <v>2021</v>
      </c>
      <c r="Y16" s="113">
        <v>55</v>
      </c>
      <c r="Z16" s="113">
        <v>0</v>
      </c>
      <c r="AA16" s="114" t="s">
        <v>135</v>
      </c>
      <c r="AB16" s="108">
        <v>297</v>
      </c>
      <c r="AC16" s="109" t="s">
        <v>136</v>
      </c>
      <c r="AD16" s="300" t="s">
        <v>190</v>
      </c>
      <c r="AE16" s="300" t="s">
        <v>138</v>
      </c>
      <c r="AF16" s="301">
        <f>AE16-AD16</f>
        <v>-23</v>
      </c>
      <c r="AG16" s="302">
        <f>IF(AI16="SI",0,J16)</f>
        <v>157.5</v>
      </c>
      <c r="AH16" s="303">
        <f>AG16*AF16</f>
        <v>-3622.5</v>
      </c>
      <c r="AI16" s="304" t="s">
        <v>127</v>
      </c>
    </row>
    <row r="17" spans="1:35" ht="15">
      <c r="A17" s="108">
        <v>2021</v>
      </c>
      <c r="B17" s="108">
        <v>155</v>
      </c>
      <c r="C17" s="109" t="s">
        <v>135</v>
      </c>
      <c r="D17" s="297" t="s">
        <v>191</v>
      </c>
      <c r="E17" s="109" t="s">
        <v>177</v>
      </c>
      <c r="F17" s="298" t="s">
        <v>192</v>
      </c>
      <c r="G17" s="112">
        <v>3780.2</v>
      </c>
      <c r="H17" s="112">
        <v>681.68</v>
      </c>
      <c r="I17" s="107" t="s">
        <v>118</v>
      </c>
      <c r="J17" s="112">
        <f>IF(I17="SI",G17-H17,G17)</f>
        <v>3098.52</v>
      </c>
      <c r="K17" s="299" t="s">
        <v>180</v>
      </c>
      <c r="L17" s="108">
        <v>2021</v>
      </c>
      <c r="M17" s="108">
        <v>2624</v>
      </c>
      <c r="N17" s="109" t="s">
        <v>147</v>
      </c>
      <c r="O17" s="111" t="s">
        <v>193</v>
      </c>
      <c r="P17" s="109" t="s">
        <v>194</v>
      </c>
      <c r="Q17" s="109" t="s">
        <v>194</v>
      </c>
      <c r="R17" s="108" t="s">
        <v>123</v>
      </c>
      <c r="S17" s="111" t="s">
        <v>123</v>
      </c>
      <c r="T17" s="108">
        <v>1080103</v>
      </c>
      <c r="U17" s="108">
        <v>2780</v>
      </c>
      <c r="V17" s="108">
        <v>10</v>
      </c>
      <c r="W17" s="108">
        <v>1</v>
      </c>
      <c r="X17" s="113">
        <v>2020</v>
      </c>
      <c r="Y17" s="113">
        <v>402</v>
      </c>
      <c r="Z17" s="113">
        <v>0</v>
      </c>
      <c r="AA17" s="114" t="s">
        <v>135</v>
      </c>
      <c r="AB17" s="108">
        <v>293</v>
      </c>
      <c r="AC17" s="109" t="s">
        <v>136</v>
      </c>
      <c r="AD17" s="300" t="s">
        <v>195</v>
      </c>
      <c r="AE17" s="300" t="s">
        <v>138</v>
      </c>
      <c r="AF17" s="301">
        <f>AE17-AD17</f>
        <v>-21</v>
      </c>
      <c r="AG17" s="302">
        <f>IF(AI17="SI",0,J17)</f>
        <v>3098.52</v>
      </c>
      <c r="AH17" s="303">
        <f>AG17*AF17</f>
        <v>-65068.92</v>
      </c>
      <c r="AI17" s="304" t="s">
        <v>127</v>
      </c>
    </row>
    <row r="18" spans="1:35" ht="15">
      <c r="A18" s="108">
        <v>2021</v>
      </c>
      <c r="B18" s="108">
        <v>155</v>
      </c>
      <c r="C18" s="109" t="s">
        <v>135</v>
      </c>
      <c r="D18" s="297" t="s">
        <v>191</v>
      </c>
      <c r="E18" s="109" t="s">
        <v>177</v>
      </c>
      <c r="F18" s="298" t="s">
        <v>192</v>
      </c>
      <c r="G18" s="112">
        <v>3343.38</v>
      </c>
      <c r="H18" s="112">
        <v>602.9</v>
      </c>
      <c r="I18" s="107" t="s">
        <v>118</v>
      </c>
      <c r="J18" s="112">
        <f>IF(I18="SI",G18-H18,G18)</f>
        <v>2740.48</v>
      </c>
      <c r="K18" s="299" t="s">
        <v>180</v>
      </c>
      <c r="L18" s="108">
        <v>2021</v>
      </c>
      <c r="M18" s="108">
        <v>2624</v>
      </c>
      <c r="N18" s="109" t="s">
        <v>147</v>
      </c>
      <c r="O18" s="111" t="s">
        <v>193</v>
      </c>
      <c r="P18" s="109" t="s">
        <v>194</v>
      </c>
      <c r="Q18" s="109" t="s">
        <v>194</v>
      </c>
      <c r="R18" s="108" t="s">
        <v>123</v>
      </c>
      <c r="S18" s="111" t="s">
        <v>123</v>
      </c>
      <c r="T18" s="108">
        <v>1080103</v>
      </c>
      <c r="U18" s="108">
        <v>2780</v>
      </c>
      <c r="V18" s="108">
        <v>10</v>
      </c>
      <c r="W18" s="108">
        <v>1</v>
      </c>
      <c r="X18" s="113">
        <v>2021</v>
      </c>
      <c r="Y18" s="113">
        <v>226</v>
      </c>
      <c r="Z18" s="113">
        <v>0</v>
      </c>
      <c r="AA18" s="114" t="s">
        <v>135</v>
      </c>
      <c r="AB18" s="108">
        <v>292</v>
      </c>
      <c r="AC18" s="109" t="s">
        <v>136</v>
      </c>
      <c r="AD18" s="300" t="s">
        <v>195</v>
      </c>
      <c r="AE18" s="300" t="s">
        <v>138</v>
      </c>
      <c r="AF18" s="301">
        <f>AE18-AD18</f>
        <v>-21</v>
      </c>
      <c r="AG18" s="302">
        <f>IF(AI18="SI",0,J18)</f>
        <v>2740.48</v>
      </c>
      <c r="AH18" s="303">
        <f>AG18*AF18</f>
        <v>-57550.08</v>
      </c>
      <c r="AI18" s="304" t="s">
        <v>127</v>
      </c>
    </row>
    <row r="19" spans="1:35" ht="15">
      <c r="A19" s="108">
        <v>2021</v>
      </c>
      <c r="B19" s="108">
        <v>156</v>
      </c>
      <c r="C19" s="109" t="s">
        <v>135</v>
      </c>
      <c r="D19" s="297" t="s">
        <v>196</v>
      </c>
      <c r="E19" s="109" t="s">
        <v>185</v>
      </c>
      <c r="F19" s="298" t="s">
        <v>192</v>
      </c>
      <c r="G19" s="112">
        <v>1908.69</v>
      </c>
      <c r="H19" s="112">
        <v>344.19</v>
      </c>
      <c r="I19" s="107" t="s">
        <v>127</v>
      </c>
      <c r="J19" s="112">
        <f>IF(I19="SI",G19-H19,G19)</f>
        <v>1908.69</v>
      </c>
      <c r="K19" s="299" t="s">
        <v>197</v>
      </c>
      <c r="L19" s="108">
        <v>2021</v>
      </c>
      <c r="M19" s="108">
        <v>2669</v>
      </c>
      <c r="N19" s="109" t="s">
        <v>185</v>
      </c>
      <c r="O19" s="111" t="s">
        <v>198</v>
      </c>
      <c r="P19" s="109" t="s">
        <v>199</v>
      </c>
      <c r="Q19" s="109" t="s">
        <v>199</v>
      </c>
      <c r="R19" s="108" t="s">
        <v>123</v>
      </c>
      <c r="S19" s="111" t="s">
        <v>123</v>
      </c>
      <c r="T19" s="108">
        <v>2080101</v>
      </c>
      <c r="U19" s="108">
        <v>8230</v>
      </c>
      <c r="V19" s="108">
        <v>25</v>
      </c>
      <c r="W19" s="108">
        <v>20</v>
      </c>
      <c r="X19" s="113">
        <v>2021</v>
      </c>
      <c r="Y19" s="113">
        <v>47</v>
      </c>
      <c r="Z19" s="113">
        <v>0</v>
      </c>
      <c r="AA19" s="114" t="s">
        <v>200</v>
      </c>
      <c r="AB19" s="108">
        <v>319</v>
      </c>
      <c r="AC19" s="109" t="s">
        <v>183</v>
      </c>
      <c r="AD19" s="300" t="s">
        <v>190</v>
      </c>
      <c r="AE19" s="300" t="s">
        <v>201</v>
      </c>
      <c r="AF19" s="301">
        <f>AE19-AD19</f>
        <v>-7</v>
      </c>
      <c r="AG19" s="302">
        <f>IF(AI19="SI",0,J19)</f>
        <v>1908.69</v>
      </c>
      <c r="AH19" s="303">
        <f>AG19*AF19</f>
        <v>-13360.83</v>
      </c>
      <c r="AI19" s="304" t="s">
        <v>127</v>
      </c>
    </row>
    <row r="20" spans="1:35" ht="15">
      <c r="A20" s="108">
        <v>2021</v>
      </c>
      <c r="B20" s="108">
        <v>157</v>
      </c>
      <c r="C20" s="109" t="s">
        <v>135</v>
      </c>
      <c r="D20" s="297" t="s">
        <v>202</v>
      </c>
      <c r="E20" s="109" t="s">
        <v>203</v>
      </c>
      <c r="F20" s="298" t="s">
        <v>156</v>
      </c>
      <c r="G20" s="112">
        <v>1.96</v>
      </c>
      <c r="H20" s="112">
        <v>0</v>
      </c>
      <c r="I20" s="107" t="s">
        <v>127</v>
      </c>
      <c r="J20" s="112">
        <f>IF(I20="SI",G20-H20,G20)</f>
        <v>1.96</v>
      </c>
      <c r="K20" s="299" t="s">
        <v>157</v>
      </c>
      <c r="L20" s="108">
        <v>2021</v>
      </c>
      <c r="M20" s="108">
        <v>2564</v>
      </c>
      <c r="N20" s="109" t="s">
        <v>169</v>
      </c>
      <c r="O20" s="111" t="s">
        <v>158</v>
      </c>
      <c r="P20" s="109" t="s">
        <v>159</v>
      </c>
      <c r="Q20" s="109" t="s">
        <v>160</v>
      </c>
      <c r="R20" s="108" t="s">
        <v>123</v>
      </c>
      <c r="S20" s="111" t="s">
        <v>123</v>
      </c>
      <c r="T20" s="108">
        <v>1010203</v>
      </c>
      <c r="U20" s="108">
        <v>140</v>
      </c>
      <c r="V20" s="108">
        <v>10</v>
      </c>
      <c r="W20" s="108">
        <v>4</v>
      </c>
      <c r="X20" s="113">
        <v>2021</v>
      </c>
      <c r="Y20" s="113">
        <v>20</v>
      </c>
      <c r="Z20" s="113">
        <v>0</v>
      </c>
      <c r="AA20" s="114" t="s">
        <v>135</v>
      </c>
      <c r="AB20" s="108">
        <v>299</v>
      </c>
      <c r="AC20" s="109" t="s">
        <v>136</v>
      </c>
      <c r="AD20" s="300" t="s">
        <v>204</v>
      </c>
      <c r="AE20" s="300" t="s">
        <v>138</v>
      </c>
      <c r="AF20" s="301">
        <f>AE20-AD20</f>
        <v>-14</v>
      </c>
      <c r="AG20" s="302">
        <f>IF(AI20="SI",0,J20)</f>
        <v>1.96</v>
      </c>
      <c r="AH20" s="303">
        <f>AG20*AF20</f>
        <v>-27.439999999999998</v>
      </c>
      <c r="AI20" s="304" t="s">
        <v>127</v>
      </c>
    </row>
    <row r="21" spans="1:35" ht="15">
      <c r="A21" s="108">
        <v>2021</v>
      </c>
      <c r="B21" s="108">
        <v>158</v>
      </c>
      <c r="C21" s="109" t="s">
        <v>135</v>
      </c>
      <c r="D21" s="297" t="s">
        <v>205</v>
      </c>
      <c r="E21" s="109" t="s">
        <v>130</v>
      </c>
      <c r="F21" s="298" t="s">
        <v>206</v>
      </c>
      <c r="G21" s="112">
        <v>41.33</v>
      </c>
      <c r="H21" s="112">
        <v>7.45</v>
      </c>
      <c r="I21" s="107" t="s">
        <v>118</v>
      </c>
      <c r="J21" s="112">
        <f>IF(I21="SI",G21-H21,G21)</f>
        <v>33.879999999999995</v>
      </c>
      <c r="K21" s="299" t="s">
        <v>207</v>
      </c>
      <c r="L21" s="108">
        <v>2021</v>
      </c>
      <c r="M21" s="108">
        <v>2535</v>
      </c>
      <c r="N21" s="109" t="s">
        <v>173</v>
      </c>
      <c r="O21" s="111" t="s">
        <v>174</v>
      </c>
      <c r="P21" s="109" t="s">
        <v>175</v>
      </c>
      <c r="Q21" s="109" t="s">
        <v>146</v>
      </c>
      <c r="R21" s="108" t="s">
        <v>123</v>
      </c>
      <c r="S21" s="111" t="s">
        <v>123</v>
      </c>
      <c r="T21" s="108">
        <v>1010203</v>
      </c>
      <c r="U21" s="108">
        <v>140</v>
      </c>
      <c r="V21" s="108">
        <v>10</v>
      </c>
      <c r="W21" s="108">
        <v>1</v>
      </c>
      <c r="X21" s="113">
        <v>2021</v>
      </c>
      <c r="Y21" s="113">
        <v>87</v>
      </c>
      <c r="Z21" s="113">
        <v>0</v>
      </c>
      <c r="AA21" s="114" t="s">
        <v>135</v>
      </c>
      <c r="AB21" s="108">
        <v>300</v>
      </c>
      <c r="AC21" s="109" t="s">
        <v>136</v>
      </c>
      <c r="AD21" s="300" t="s">
        <v>176</v>
      </c>
      <c r="AE21" s="300" t="s">
        <v>138</v>
      </c>
      <c r="AF21" s="301">
        <f>AE21-AD21</f>
        <v>-10</v>
      </c>
      <c r="AG21" s="302">
        <f>IF(AI21="SI",0,J21)</f>
        <v>33.879999999999995</v>
      </c>
      <c r="AH21" s="303">
        <f>AG21*AF21</f>
        <v>-338.79999999999995</v>
      </c>
      <c r="AI21" s="304" t="s">
        <v>127</v>
      </c>
    </row>
    <row r="22" spans="1:35" ht="15">
      <c r="A22" s="108">
        <v>2021</v>
      </c>
      <c r="B22" s="108">
        <v>159</v>
      </c>
      <c r="C22" s="109" t="s">
        <v>135</v>
      </c>
      <c r="D22" s="297" t="s">
        <v>208</v>
      </c>
      <c r="E22" s="109" t="s">
        <v>130</v>
      </c>
      <c r="F22" s="298" t="s">
        <v>209</v>
      </c>
      <c r="G22" s="112">
        <v>102.75</v>
      </c>
      <c r="H22" s="112">
        <v>18.53</v>
      </c>
      <c r="I22" s="107" t="s">
        <v>118</v>
      </c>
      <c r="J22" s="112">
        <f>IF(I22="SI",G22-H22,G22)</f>
        <v>84.22</v>
      </c>
      <c r="K22" s="299" t="s">
        <v>207</v>
      </c>
      <c r="L22" s="108">
        <v>2021</v>
      </c>
      <c r="M22" s="108">
        <v>2536</v>
      </c>
      <c r="N22" s="109" t="s">
        <v>173</v>
      </c>
      <c r="O22" s="111" t="s">
        <v>174</v>
      </c>
      <c r="P22" s="109" t="s">
        <v>175</v>
      </c>
      <c r="Q22" s="109" t="s">
        <v>146</v>
      </c>
      <c r="R22" s="108" t="s">
        <v>123</v>
      </c>
      <c r="S22" s="111" t="s">
        <v>123</v>
      </c>
      <c r="T22" s="108">
        <v>1010203</v>
      </c>
      <c r="U22" s="108">
        <v>140</v>
      </c>
      <c r="V22" s="108">
        <v>10</v>
      </c>
      <c r="W22" s="108">
        <v>1</v>
      </c>
      <c r="X22" s="113">
        <v>2021</v>
      </c>
      <c r="Y22" s="113">
        <v>87</v>
      </c>
      <c r="Z22" s="113">
        <v>0</v>
      </c>
      <c r="AA22" s="114" t="s">
        <v>135</v>
      </c>
      <c r="AB22" s="108">
        <v>300</v>
      </c>
      <c r="AC22" s="109" t="s">
        <v>136</v>
      </c>
      <c r="AD22" s="300" t="s">
        <v>176</v>
      </c>
      <c r="AE22" s="300" t="s">
        <v>138</v>
      </c>
      <c r="AF22" s="301">
        <f>AE22-AD22</f>
        <v>-10</v>
      </c>
      <c r="AG22" s="302">
        <f>IF(AI22="SI",0,J22)</f>
        <v>84.22</v>
      </c>
      <c r="AH22" s="303">
        <f>AG22*AF22</f>
        <v>-842.2</v>
      </c>
      <c r="AI22" s="304" t="s">
        <v>127</v>
      </c>
    </row>
    <row r="23" spans="1:35" ht="15">
      <c r="A23" s="108">
        <v>2021</v>
      </c>
      <c r="B23" s="108">
        <v>160</v>
      </c>
      <c r="C23" s="109" t="s">
        <v>200</v>
      </c>
      <c r="D23" s="297" t="s">
        <v>210</v>
      </c>
      <c r="E23" s="109" t="s">
        <v>136</v>
      </c>
      <c r="F23" s="298" t="s">
        <v>211</v>
      </c>
      <c r="G23" s="112">
        <v>1486.84</v>
      </c>
      <c r="H23" s="112">
        <v>268.12</v>
      </c>
      <c r="I23" s="107" t="s">
        <v>127</v>
      </c>
      <c r="J23" s="112">
        <f>IF(I23="SI",G23-H23,G23)</f>
        <v>1486.84</v>
      </c>
      <c r="K23" s="299" t="s">
        <v>212</v>
      </c>
      <c r="L23" s="108">
        <v>2021</v>
      </c>
      <c r="M23" s="108">
        <v>2693</v>
      </c>
      <c r="N23" s="109" t="s">
        <v>200</v>
      </c>
      <c r="O23" s="111" t="s">
        <v>213</v>
      </c>
      <c r="P23" s="109" t="s">
        <v>146</v>
      </c>
      <c r="Q23" s="109" t="s">
        <v>214</v>
      </c>
      <c r="R23" s="108" t="s">
        <v>123</v>
      </c>
      <c r="S23" s="111" t="s">
        <v>123</v>
      </c>
      <c r="T23" s="108">
        <v>2080101</v>
      </c>
      <c r="U23" s="108">
        <v>8230</v>
      </c>
      <c r="V23" s="108">
        <v>25</v>
      </c>
      <c r="W23" s="108">
        <v>18</v>
      </c>
      <c r="X23" s="113">
        <v>2020</v>
      </c>
      <c r="Y23" s="113">
        <v>253</v>
      </c>
      <c r="Z23" s="113">
        <v>0</v>
      </c>
      <c r="AA23" s="114" t="s">
        <v>215</v>
      </c>
      <c r="AB23" s="108">
        <v>318</v>
      </c>
      <c r="AC23" s="109" t="s">
        <v>183</v>
      </c>
      <c r="AD23" s="300" t="s">
        <v>216</v>
      </c>
      <c r="AE23" s="300" t="s">
        <v>201</v>
      </c>
      <c r="AF23" s="301">
        <f>AE23-AD23</f>
        <v>-10</v>
      </c>
      <c r="AG23" s="302">
        <f>IF(AI23="SI",0,J23)</f>
        <v>1486.84</v>
      </c>
      <c r="AH23" s="303">
        <f>AG23*AF23</f>
        <v>-14868.4</v>
      </c>
      <c r="AI23" s="304" t="s">
        <v>127</v>
      </c>
    </row>
    <row r="24" spans="1:35" ht="15">
      <c r="A24" s="108">
        <v>2021</v>
      </c>
      <c r="B24" s="108">
        <v>161</v>
      </c>
      <c r="C24" s="109" t="s">
        <v>200</v>
      </c>
      <c r="D24" s="297" t="s">
        <v>217</v>
      </c>
      <c r="E24" s="109" t="s">
        <v>218</v>
      </c>
      <c r="F24" s="298" t="s">
        <v>219</v>
      </c>
      <c r="G24" s="112">
        <v>103.7</v>
      </c>
      <c r="H24" s="112">
        <v>18.7</v>
      </c>
      <c r="I24" s="107" t="s">
        <v>118</v>
      </c>
      <c r="J24" s="112">
        <f>IF(I24="SI",G24-H24,G24)</f>
        <v>85</v>
      </c>
      <c r="K24" s="299" t="s">
        <v>220</v>
      </c>
      <c r="L24" s="108">
        <v>2021</v>
      </c>
      <c r="M24" s="108">
        <v>2696</v>
      </c>
      <c r="N24" s="109" t="s">
        <v>200</v>
      </c>
      <c r="O24" s="111" t="s">
        <v>221</v>
      </c>
      <c r="P24" s="109" t="s">
        <v>222</v>
      </c>
      <c r="Q24" s="109" t="s">
        <v>146</v>
      </c>
      <c r="R24" s="108" t="s">
        <v>123</v>
      </c>
      <c r="S24" s="111" t="s">
        <v>123</v>
      </c>
      <c r="T24" s="108">
        <v>1010203</v>
      </c>
      <c r="U24" s="108">
        <v>140</v>
      </c>
      <c r="V24" s="108">
        <v>60</v>
      </c>
      <c r="W24" s="108">
        <v>1</v>
      </c>
      <c r="X24" s="113">
        <v>2021</v>
      </c>
      <c r="Y24" s="113">
        <v>196</v>
      </c>
      <c r="Z24" s="113">
        <v>0</v>
      </c>
      <c r="AA24" s="114" t="s">
        <v>223</v>
      </c>
      <c r="AB24" s="108">
        <v>433</v>
      </c>
      <c r="AC24" s="109" t="s">
        <v>224</v>
      </c>
      <c r="AD24" s="300" t="s">
        <v>225</v>
      </c>
      <c r="AE24" s="300" t="s">
        <v>226</v>
      </c>
      <c r="AF24" s="301">
        <f>AE24-AD24</f>
        <v>6</v>
      </c>
      <c r="AG24" s="302">
        <f>IF(AI24="SI",0,J24)</f>
        <v>85</v>
      </c>
      <c r="AH24" s="303">
        <f>AG24*AF24</f>
        <v>510</v>
      </c>
      <c r="AI24" s="304" t="s">
        <v>127</v>
      </c>
    </row>
    <row r="25" spans="1:35" ht="15">
      <c r="A25" s="108">
        <v>2021</v>
      </c>
      <c r="B25" s="108">
        <v>162</v>
      </c>
      <c r="C25" s="109" t="s">
        <v>200</v>
      </c>
      <c r="D25" s="297" t="s">
        <v>227</v>
      </c>
      <c r="E25" s="109" t="s">
        <v>136</v>
      </c>
      <c r="F25" s="298" t="s">
        <v>228</v>
      </c>
      <c r="G25" s="112">
        <v>1167.3</v>
      </c>
      <c r="H25" s="112">
        <v>0</v>
      </c>
      <c r="I25" s="107" t="s">
        <v>127</v>
      </c>
      <c r="J25" s="112">
        <f>IF(I25="SI",G25-H25,G25)</f>
        <v>1167.3</v>
      </c>
      <c r="K25" s="299" t="s">
        <v>229</v>
      </c>
      <c r="L25" s="108">
        <v>2021</v>
      </c>
      <c r="M25" s="108">
        <v>2694</v>
      </c>
      <c r="N25" s="109" t="s">
        <v>200</v>
      </c>
      <c r="O25" s="111" t="s">
        <v>230</v>
      </c>
      <c r="P25" s="109" t="s">
        <v>231</v>
      </c>
      <c r="Q25" s="109" t="s">
        <v>231</v>
      </c>
      <c r="R25" s="108" t="s">
        <v>123</v>
      </c>
      <c r="S25" s="111" t="s">
        <v>123</v>
      </c>
      <c r="T25" s="108">
        <v>1010203</v>
      </c>
      <c r="U25" s="108">
        <v>140</v>
      </c>
      <c r="V25" s="108">
        <v>25</v>
      </c>
      <c r="W25" s="108">
        <v>1</v>
      </c>
      <c r="X25" s="113">
        <v>2021</v>
      </c>
      <c r="Y25" s="113">
        <v>178</v>
      </c>
      <c r="Z25" s="113">
        <v>0</v>
      </c>
      <c r="AA25" s="114" t="s">
        <v>204</v>
      </c>
      <c r="AB25" s="108">
        <v>313</v>
      </c>
      <c r="AC25" s="109" t="s">
        <v>183</v>
      </c>
      <c r="AD25" s="300" t="s">
        <v>216</v>
      </c>
      <c r="AE25" s="300" t="s">
        <v>201</v>
      </c>
      <c r="AF25" s="301">
        <f>AE25-AD25</f>
        <v>-10</v>
      </c>
      <c r="AG25" s="302">
        <f>IF(AI25="SI",0,J25)</f>
        <v>1167.3</v>
      </c>
      <c r="AH25" s="303">
        <f>AG25*AF25</f>
        <v>-11673</v>
      </c>
      <c r="AI25" s="304" t="s">
        <v>127</v>
      </c>
    </row>
    <row r="26" spans="1:35" ht="15">
      <c r="A26" s="108">
        <v>2021</v>
      </c>
      <c r="B26" s="108">
        <v>163</v>
      </c>
      <c r="C26" s="109" t="s">
        <v>200</v>
      </c>
      <c r="D26" s="297" t="s">
        <v>232</v>
      </c>
      <c r="E26" s="109" t="s">
        <v>136</v>
      </c>
      <c r="F26" s="298" t="s">
        <v>233</v>
      </c>
      <c r="G26" s="112">
        <v>1313.21</v>
      </c>
      <c r="H26" s="112">
        <v>0</v>
      </c>
      <c r="I26" s="107" t="s">
        <v>127</v>
      </c>
      <c r="J26" s="112">
        <f>IF(I26="SI",G26-H26,G26)</f>
        <v>1313.21</v>
      </c>
      <c r="K26" s="299" t="s">
        <v>234</v>
      </c>
      <c r="L26" s="108">
        <v>2021</v>
      </c>
      <c r="M26" s="108">
        <v>2695</v>
      </c>
      <c r="N26" s="109" t="s">
        <v>200</v>
      </c>
      <c r="O26" s="111" t="s">
        <v>230</v>
      </c>
      <c r="P26" s="109" t="s">
        <v>231</v>
      </c>
      <c r="Q26" s="109" t="s">
        <v>231</v>
      </c>
      <c r="R26" s="108" t="s">
        <v>123</v>
      </c>
      <c r="S26" s="111" t="s">
        <v>123</v>
      </c>
      <c r="T26" s="108">
        <v>1010203</v>
      </c>
      <c r="U26" s="108">
        <v>140</v>
      </c>
      <c r="V26" s="108">
        <v>25</v>
      </c>
      <c r="W26" s="108">
        <v>1</v>
      </c>
      <c r="X26" s="113">
        <v>2019</v>
      </c>
      <c r="Y26" s="113">
        <v>157</v>
      </c>
      <c r="Z26" s="113">
        <v>0</v>
      </c>
      <c r="AA26" s="114" t="s">
        <v>204</v>
      </c>
      <c r="AB26" s="108">
        <v>316</v>
      </c>
      <c r="AC26" s="109" t="s">
        <v>183</v>
      </c>
      <c r="AD26" s="300" t="s">
        <v>216</v>
      </c>
      <c r="AE26" s="300" t="s">
        <v>201</v>
      </c>
      <c r="AF26" s="301">
        <f>AE26-AD26</f>
        <v>-10</v>
      </c>
      <c r="AG26" s="302">
        <f>IF(AI26="SI",0,J26)</f>
        <v>1313.21</v>
      </c>
      <c r="AH26" s="303">
        <f>AG26*AF26</f>
        <v>-13132.1</v>
      </c>
      <c r="AI26" s="304" t="s">
        <v>127</v>
      </c>
    </row>
    <row r="27" spans="1:35" ht="15">
      <c r="A27" s="108">
        <v>2021</v>
      </c>
      <c r="B27" s="108">
        <v>164</v>
      </c>
      <c r="C27" s="109" t="s">
        <v>200</v>
      </c>
      <c r="D27" s="297" t="s">
        <v>235</v>
      </c>
      <c r="E27" s="109" t="s">
        <v>200</v>
      </c>
      <c r="F27" s="298" t="s">
        <v>236</v>
      </c>
      <c r="G27" s="112">
        <v>1515</v>
      </c>
      <c r="H27" s="112">
        <v>0</v>
      </c>
      <c r="I27" s="107" t="s">
        <v>127</v>
      </c>
      <c r="J27" s="112">
        <f>IF(I27="SI",G27-H27,G27)</f>
        <v>1515</v>
      </c>
      <c r="K27" s="299" t="s">
        <v>237</v>
      </c>
      <c r="L27" s="108">
        <v>2021</v>
      </c>
      <c r="M27" s="108">
        <v>2698</v>
      </c>
      <c r="N27" s="109" t="s">
        <v>200</v>
      </c>
      <c r="O27" s="111" t="s">
        <v>238</v>
      </c>
      <c r="P27" s="109" t="s">
        <v>146</v>
      </c>
      <c r="Q27" s="109" t="s">
        <v>239</v>
      </c>
      <c r="R27" s="108" t="s">
        <v>123</v>
      </c>
      <c r="S27" s="111" t="s">
        <v>123</v>
      </c>
      <c r="T27" s="108">
        <v>2080101</v>
      </c>
      <c r="U27" s="108">
        <v>8230</v>
      </c>
      <c r="V27" s="108">
        <v>25</v>
      </c>
      <c r="W27" s="108">
        <v>20</v>
      </c>
      <c r="X27" s="113">
        <v>2021</v>
      </c>
      <c r="Y27" s="113">
        <v>46</v>
      </c>
      <c r="Z27" s="113">
        <v>0</v>
      </c>
      <c r="AA27" s="114" t="s">
        <v>215</v>
      </c>
      <c r="AB27" s="108">
        <v>317</v>
      </c>
      <c r="AC27" s="109" t="s">
        <v>183</v>
      </c>
      <c r="AD27" s="300" t="s">
        <v>240</v>
      </c>
      <c r="AE27" s="300" t="s">
        <v>201</v>
      </c>
      <c r="AF27" s="301">
        <f>AE27-AD27</f>
        <v>-12</v>
      </c>
      <c r="AG27" s="302">
        <f>IF(AI27="SI",0,J27)</f>
        <v>1515</v>
      </c>
      <c r="AH27" s="303">
        <f>AG27*AF27</f>
        <v>-18180</v>
      </c>
      <c r="AI27" s="304" t="s">
        <v>127</v>
      </c>
    </row>
    <row r="28" spans="1:35" ht="15">
      <c r="A28" s="108">
        <v>2021</v>
      </c>
      <c r="B28" s="108">
        <v>165</v>
      </c>
      <c r="C28" s="109" t="s">
        <v>200</v>
      </c>
      <c r="D28" s="297" t="s">
        <v>241</v>
      </c>
      <c r="E28" s="109" t="s">
        <v>135</v>
      </c>
      <c r="F28" s="298" t="s">
        <v>242</v>
      </c>
      <c r="G28" s="112">
        <v>224.65</v>
      </c>
      <c r="H28" s="112">
        <v>40.51</v>
      </c>
      <c r="I28" s="107" t="s">
        <v>118</v>
      </c>
      <c r="J28" s="112">
        <f>IF(I28="SI",G28-H28,G28)</f>
        <v>184.14000000000001</v>
      </c>
      <c r="K28" s="299" t="s">
        <v>243</v>
      </c>
      <c r="L28" s="108">
        <v>2021</v>
      </c>
      <c r="M28" s="108">
        <v>2689</v>
      </c>
      <c r="N28" s="109" t="s">
        <v>136</v>
      </c>
      <c r="O28" s="111" t="s">
        <v>244</v>
      </c>
      <c r="P28" s="109" t="s">
        <v>245</v>
      </c>
      <c r="Q28" s="109" t="s">
        <v>246</v>
      </c>
      <c r="R28" s="108" t="s">
        <v>123</v>
      </c>
      <c r="S28" s="111" t="s">
        <v>123</v>
      </c>
      <c r="T28" s="108">
        <v>1080203</v>
      </c>
      <c r="U28" s="108">
        <v>2890</v>
      </c>
      <c r="V28" s="108">
        <v>5</v>
      </c>
      <c r="W28" s="108">
        <v>1</v>
      </c>
      <c r="X28" s="113">
        <v>2021</v>
      </c>
      <c r="Y28" s="113">
        <v>23</v>
      </c>
      <c r="Z28" s="113">
        <v>0</v>
      </c>
      <c r="AA28" s="114" t="s">
        <v>223</v>
      </c>
      <c r="AB28" s="108">
        <v>339</v>
      </c>
      <c r="AC28" s="109" t="s">
        <v>224</v>
      </c>
      <c r="AD28" s="300" t="s">
        <v>247</v>
      </c>
      <c r="AE28" s="300" t="s">
        <v>226</v>
      </c>
      <c r="AF28" s="301">
        <f>AE28-AD28</f>
        <v>8</v>
      </c>
      <c r="AG28" s="302">
        <f>IF(AI28="SI",0,J28)</f>
        <v>184.14000000000001</v>
      </c>
      <c r="AH28" s="303">
        <f>AG28*AF28</f>
        <v>1473.1200000000001</v>
      </c>
      <c r="AI28" s="304" t="s">
        <v>127</v>
      </c>
    </row>
    <row r="29" spans="1:35" ht="15">
      <c r="A29" s="108">
        <v>2021</v>
      </c>
      <c r="B29" s="108">
        <v>166</v>
      </c>
      <c r="C29" s="109" t="s">
        <v>200</v>
      </c>
      <c r="D29" s="297" t="s">
        <v>248</v>
      </c>
      <c r="E29" s="109" t="s">
        <v>135</v>
      </c>
      <c r="F29" s="298" t="s">
        <v>249</v>
      </c>
      <c r="G29" s="112">
        <v>21017.22</v>
      </c>
      <c r="H29" s="112">
        <v>3789.99</v>
      </c>
      <c r="I29" s="107" t="s">
        <v>118</v>
      </c>
      <c r="J29" s="112">
        <f>IF(I29="SI",G29-H29,G29)</f>
        <v>17227.230000000003</v>
      </c>
      <c r="K29" s="299" t="s">
        <v>250</v>
      </c>
      <c r="L29" s="108">
        <v>2021</v>
      </c>
      <c r="M29" s="108">
        <v>2688</v>
      </c>
      <c r="N29" s="109" t="s">
        <v>136</v>
      </c>
      <c r="O29" s="111" t="s">
        <v>251</v>
      </c>
      <c r="P29" s="109" t="s">
        <v>252</v>
      </c>
      <c r="Q29" s="109" t="s">
        <v>252</v>
      </c>
      <c r="R29" s="108" t="s">
        <v>123</v>
      </c>
      <c r="S29" s="111" t="s">
        <v>123</v>
      </c>
      <c r="T29" s="108">
        <v>2080101</v>
      </c>
      <c r="U29" s="108">
        <v>8230</v>
      </c>
      <c r="V29" s="108">
        <v>25</v>
      </c>
      <c r="W29" s="108">
        <v>20</v>
      </c>
      <c r="X29" s="113">
        <v>2021</v>
      </c>
      <c r="Y29" s="113">
        <v>74</v>
      </c>
      <c r="Z29" s="113">
        <v>1</v>
      </c>
      <c r="AA29" s="114" t="s">
        <v>200</v>
      </c>
      <c r="AB29" s="108">
        <v>309</v>
      </c>
      <c r="AC29" s="109" t="s">
        <v>253</v>
      </c>
      <c r="AD29" s="300" t="s">
        <v>254</v>
      </c>
      <c r="AE29" s="300" t="s">
        <v>201</v>
      </c>
      <c r="AF29" s="301">
        <f>AE29-AD29</f>
        <v>-8</v>
      </c>
      <c r="AG29" s="302">
        <f>IF(AI29="SI",0,J29)</f>
        <v>17227.230000000003</v>
      </c>
      <c r="AH29" s="303">
        <f>AG29*AF29</f>
        <v>-137817.84000000003</v>
      </c>
      <c r="AI29" s="304" t="s">
        <v>127</v>
      </c>
    </row>
    <row r="30" spans="1:35" ht="15">
      <c r="A30" s="108">
        <v>2021</v>
      </c>
      <c r="B30" s="108">
        <v>167</v>
      </c>
      <c r="C30" s="109" t="s">
        <v>200</v>
      </c>
      <c r="D30" s="297" t="s">
        <v>255</v>
      </c>
      <c r="E30" s="109" t="s">
        <v>128</v>
      </c>
      <c r="F30" s="298" t="s">
        <v>256</v>
      </c>
      <c r="G30" s="112">
        <v>1015.04</v>
      </c>
      <c r="H30" s="112">
        <v>183.6</v>
      </c>
      <c r="I30" s="107" t="s">
        <v>118</v>
      </c>
      <c r="J30" s="112">
        <f>IF(I30="SI",G30-H30,G30)</f>
        <v>831.4399999999999</v>
      </c>
      <c r="K30" s="299" t="s">
        <v>257</v>
      </c>
      <c r="L30" s="108">
        <v>2021</v>
      </c>
      <c r="M30" s="108">
        <v>2538</v>
      </c>
      <c r="N30" s="109" t="s">
        <v>173</v>
      </c>
      <c r="O30" s="111" t="s">
        <v>258</v>
      </c>
      <c r="P30" s="109" t="s">
        <v>259</v>
      </c>
      <c r="Q30" s="109" t="s">
        <v>259</v>
      </c>
      <c r="R30" s="108" t="s">
        <v>123</v>
      </c>
      <c r="S30" s="111" t="s">
        <v>123</v>
      </c>
      <c r="T30" s="108">
        <v>1010203</v>
      </c>
      <c r="U30" s="108">
        <v>140</v>
      </c>
      <c r="V30" s="108">
        <v>30</v>
      </c>
      <c r="W30" s="108">
        <v>1</v>
      </c>
      <c r="X30" s="113">
        <v>2020</v>
      </c>
      <c r="Y30" s="113">
        <v>478</v>
      </c>
      <c r="Z30" s="113">
        <v>0</v>
      </c>
      <c r="AA30" s="114" t="s">
        <v>204</v>
      </c>
      <c r="AB30" s="108">
        <v>315</v>
      </c>
      <c r="AC30" s="109" t="s">
        <v>183</v>
      </c>
      <c r="AD30" s="300" t="s">
        <v>176</v>
      </c>
      <c r="AE30" s="300" t="s">
        <v>201</v>
      </c>
      <c r="AF30" s="301">
        <f>AE30-AD30</f>
        <v>6</v>
      </c>
      <c r="AG30" s="302">
        <f>IF(AI30="SI",0,J30)</f>
        <v>831.4399999999999</v>
      </c>
      <c r="AH30" s="303">
        <f>AG30*AF30</f>
        <v>4988.639999999999</v>
      </c>
      <c r="AI30" s="304" t="s">
        <v>127</v>
      </c>
    </row>
    <row r="31" spans="1:35" ht="15">
      <c r="A31" s="108">
        <v>2021</v>
      </c>
      <c r="B31" s="108">
        <v>167</v>
      </c>
      <c r="C31" s="109" t="s">
        <v>200</v>
      </c>
      <c r="D31" s="297" t="s">
        <v>255</v>
      </c>
      <c r="E31" s="109" t="s">
        <v>128</v>
      </c>
      <c r="F31" s="298" t="s">
        <v>256</v>
      </c>
      <c r="G31" s="112">
        <v>3.12</v>
      </c>
      <c r="H31" s="112">
        <v>0</v>
      </c>
      <c r="I31" s="107" t="s">
        <v>118</v>
      </c>
      <c r="J31" s="112">
        <f>IF(I31="SI",G31-H31,G31)</f>
        <v>3.12</v>
      </c>
      <c r="K31" s="299" t="s">
        <v>257</v>
      </c>
      <c r="L31" s="108">
        <v>2021</v>
      </c>
      <c r="M31" s="108">
        <v>2538</v>
      </c>
      <c r="N31" s="109" t="s">
        <v>173</v>
      </c>
      <c r="O31" s="111" t="s">
        <v>258</v>
      </c>
      <c r="P31" s="109" t="s">
        <v>259</v>
      </c>
      <c r="Q31" s="109" t="s">
        <v>259</v>
      </c>
      <c r="R31" s="108" t="s">
        <v>123</v>
      </c>
      <c r="S31" s="111" t="s">
        <v>123</v>
      </c>
      <c r="T31" s="108">
        <v>1010203</v>
      </c>
      <c r="U31" s="108">
        <v>140</v>
      </c>
      <c r="V31" s="108">
        <v>30</v>
      </c>
      <c r="W31" s="108">
        <v>1</v>
      </c>
      <c r="X31" s="113">
        <v>2021</v>
      </c>
      <c r="Y31" s="113">
        <v>239</v>
      </c>
      <c r="Z31" s="113">
        <v>0</v>
      </c>
      <c r="AA31" s="114" t="s">
        <v>204</v>
      </c>
      <c r="AB31" s="108">
        <v>314</v>
      </c>
      <c r="AC31" s="109" t="s">
        <v>183</v>
      </c>
      <c r="AD31" s="300" t="s">
        <v>176</v>
      </c>
      <c r="AE31" s="300" t="s">
        <v>201</v>
      </c>
      <c r="AF31" s="301">
        <f>AE31-AD31</f>
        <v>6</v>
      </c>
      <c r="AG31" s="302">
        <f>IF(AI31="SI",0,J31)</f>
        <v>3.12</v>
      </c>
      <c r="AH31" s="303">
        <f>AG31*AF31</f>
        <v>18.72</v>
      </c>
      <c r="AI31" s="304" t="s">
        <v>127</v>
      </c>
    </row>
    <row r="32" spans="1:35" ht="15">
      <c r="A32" s="108">
        <v>2021</v>
      </c>
      <c r="B32" s="108">
        <v>168</v>
      </c>
      <c r="C32" s="109" t="s">
        <v>215</v>
      </c>
      <c r="D32" s="297" t="s">
        <v>260</v>
      </c>
      <c r="E32" s="109" t="s">
        <v>200</v>
      </c>
      <c r="F32" s="298" t="s">
        <v>261</v>
      </c>
      <c r="G32" s="112">
        <v>17848.97</v>
      </c>
      <c r="H32" s="112">
        <v>3218.67</v>
      </c>
      <c r="I32" s="107" t="s">
        <v>118</v>
      </c>
      <c r="J32" s="112">
        <f>IF(I32="SI",G32-H32,G32)</f>
        <v>14630.300000000001</v>
      </c>
      <c r="K32" s="299" t="s">
        <v>262</v>
      </c>
      <c r="L32" s="108">
        <v>2021</v>
      </c>
      <c r="M32" s="108">
        <v>2712</v>
      </c>
      <c r="N32" s="109" t="s">
        <v>215</v>
      </c>
      <c r="O32" s="111" t="s">
        <v>263</v>
      </c>
      <c r="P32" s="109" t="s">
        <v>264</v>
      </c>
      <c r="Q32" s="109" t="s">
        <v>264</v>
      </c>
      <c r="R32" s="108" t="s">
        <v>123</v>
      </c>
      <c r="S32" s="111" t="s">
        <v>123</v>
      </c>
      <c r="T32" s="108">
        <v>2080101</v>
      </c>
      <c r="U32" s="108">
        <v>8230</v>
      </c>
      <c r="V32" s="108">
        <v>25</v>
      </c>
      <c r="W32" s="108">
        <v>20</v>
      </c>
      <c r="X32" s="113">
        <v>2021</v>
      </c>
      <c r="Y32" s="113">
        <v>76</v>
      </c>
      <c r="Z32" s="113">
        <v>1</v>
      </c>
      <c r="AA32" s="114" t="s">
        <v>215</v>
      </c>
      <c r="AB32" s="108">
        <v>310</v>
      </c>
      <c r="AC32" s="109" t="s">
        <v>253</v>
      </c>
      <c r="AD32" s="300" t="s">
        <v>223</v>
      </c>
      <c r="AE32" s="300" t="s">
        <v>201</v>
      </c>
      <c r="AF32" s="301">
        <f>AE32-AD32</f>
        <v>-13</v>
      </c>
      <c r="AG32" s="302">
        <f>IF(AI32="SI",0,J32)</f>
        <v>14630.300000000001</v>
      </c>
      <c r="AH32" s="303">
        <f>AG32*AF32</f>
        <v>-190193.90000000002</v>
      </c>
      <c r="AI32" s="304" t="s">
        <v>127</v>
      </c>
    </row>
    <row r="33" spans="1:35" ht="15">
      <c r="A33" s="108">
        <v>2021</v>
      </c>
      <c r="B33" s="108">
        <v>169</v>
      </c>
      <c r="C33" s="109" t="s">
        <v>215</v>
      </c>
      <c r="D33" s="297" t="s">
        <v>265</v>
      </c>
      <c r="E33" s="109" t="s">
        <v>200</v>
      </c>
      <c r="F33" s="298" t="s">
        <v>266</v>
      </c>
      <c r="G33" s="112">
        <v>12678.01</v>
      </c>
      <c r="H33" s="112">
        <v>2286.2</v>
      </c>
      <c r="I33" s="107" t="s">
        <v>118</v>
      </c>
      <c r="J33" s="112">
        <f>IF(I33="SI",G33-H33,G33)</f>
        <v>10391.810000000001</v>
      </c>
      <c r="K33" s="299" t="s">
        <v>267</v>
      </c>
      <c r="L33" s="108">
        <v>2021</v>
      </c>
      <c r="M33" s="108">
        <v>2711</v>
      </c>
      <c r="N33" s="109" t="s">
        <v>215</v>
      </c>
      <c r="O33" s="111" t="s">
        <v>263</v>
      </c>
      <c r="P33" s="109" t="s">
        <v>264</v>
      </c>
      <c r="Q33" s="109" t="s">
        <v>264</v>
      </c>
      <c r="R33" s="108" t="s">
        <v>123</v>
      </c>
      <c r="S33" s="111" t="s">
        <v>123</v>
      </c>
      <c r="T33" s="108">
        <v>2080101</v>
      </c>
      <c r="U33" s="108">
        <v>8230</v>
      </c>
      <c r="V33" s="108">
        <v>25</v>
      </c>
      <c r="W33" s="108">
        <v>18</v>
      </c>
      <c r="X33" s="113">
        <v>2020</v>
      </c>
      <c r="Y33" s="113">
        <v>343</v>
      </c>
      <c r="Z33" s="113">
        <v>0</v>
      </c>
      <c r="AA33" s="114" t="s">
        <v>215</v>
      </c>
      <c r="AB33" s="108">
        <v>311</v>
      </c>
      <c r="AC33" s="109" t="s">
        <v>253</v>
      </c>
      <c r="AD33" s="300" t="s">
        <v>240</v>
      </c>
      <c r="AE33" s="300" t="s">
        <v>201</v>
      </c>
      <c r="AF33" s="301">
        <f>AE33-AD33</f>
        <v>-12</v>
      </c>
      <c r="AG33" s="302">
        <f>IF(AI33="SI",0,J33)</f>
        <v>10391.810000000001</v>
      </c>
      <c r="AH33" s="303">
        <f>AG33*AF33</f>
        <v>-124701.72000000002</v>
      </c>
      <c r="AI33" s="304" t="s">
        <v>127</v>
      </c>
    </row>
    <row r="34" spans="1:35" ht="15">
      <c r="A34" s="108">
        <v>2021</v>
      </c>
      <c r="B34" s="108">
        <v>170</v>
      </c>
      <c r="C34" s="109" t="s">
        <v>204</v>
      </c>
      <c r="D34" s="297" t="s">
        <v>268</v>
      </c>
      <c r="E34" s="109" t="s">
        <v>135</v>
      </c>
      <c r="F34" s="298" t="s">
        <v>269</v>
      </c>
      <c r="G34" s="112">
        <v>414.45</v>
      </c>
      <c r="H34" s="112">
        <v>74.74</v>
      </c>
      <c r="I34" s="107" t="s">
        <v>118</v>
      </c>
      <c r="J34" s="112">
        <f>IF(I34="SI",G34-H34,G34)</f>
        <v>339.71</v>
      </c>
      <c r="K34" s="299" t="s">
        <v>270</v>
      </c>
      <c r="L34" s="108">
        <v>2021</v>
      </c>
      <c r="M34" s="108">
        <v>2774</v>
      </c>
      <c r="N34" s="109" t="s">
        <v>271</v>
      </c>
      <c r="O34" s="111" t="s">
        <v>272</v>
      </c>
      <c r="P34" s="109" t="s">
        <v>273</v>
      </c>
      <c r="Q34" s="109" t="s">
        <v>273</v>
      </c>
      <c r="R34" s="108" t="s">
        <v>123</v>
      </c>
      <c r="S34" s="111" t="s">
        <v>123</v>
      </c>
      <c r="T34" s="108">
        <v>1010203</v>
      </c>
      <c r="U34" s="108">
        <v>140</v>
      </c>
      <c r="V34" s="108">
        <v>10</v>
      </c>
      <c r="W34" s="108">
        <v>6</v>
      </c>
      <c r="X34" s="113">
        <v>2021</v>
      </c>
      <c r="Y34" s="113">
        <v>44</v>
      </c>
      <c r="Z34" s="113">
        <v>0</v>
      </c>
      <c r="AA34" s="114" t="s">
        <v>223</v>
      </c>
      <c r="AB34" s="108">
        <v>338</v>
      </c>
      <c r="AC34" s="109" t="s">
        <v>224</v>
      </c>
      <c r="AD34" s="300" t="s">
        <v>274</v>
      </c>
      <c r="AE34" s="300" t="s">
        <v>226</v>
      </c>
      <c r="AF34" s="301">
        <f>AE34-AD34</f>
        <v>1</v>
      </c>
      <c r="AG34" s="302">
        <f>IF(AI34="SI",0,J34)</f>
        <v>339.71</v>
      </c>
      <c r="AH34" s="303">
        <f>AG34*AF34</f>
        <v>339.71</v>
      </c>
      <c r="AI34" s="304" t="s">
        <v>127</v>
      </c>
    </row>
    <row r="35" spans="1:35" ht="15">
      <c r="A35" s="108">
        <v>2021</v>
      </c>
      <c r="B35" s="108">
        <v>171</v>
      </c>
      <c r="C35" s="109" t="s">
        <v>204</v>
      </c>
      <c r="D35" s="297" t="s">
        <v>275</v>
      </c>
      <c r="E35" s="109" t="s">
        <v>138</v>
      </c>
      <c r="F35" s="298" t="s">
        <v>276</v>
      </c>
      <c r="G35" s="112">
        <v>493.65</v>
      </c>
      <c r="H35" s="112">
        <v>89.02</v>
      </c>
      <c r="I35" s="107" t="s">
        <v>118</v>
      </c>
      <c r="J35" s="112">
        <f>IF(I35="SI",G35-H35,G35)</f>
        <v>404.63</v>
      </c>
      <c r="K35" s="299" t="s">
        <v>277</v>
      </c>
      <c r="L35" s="108">
        <v>2021</v>
      </c>
      <c r="M35" s="108">
        <v>2751</v>
      </c>
      <c r="N35" s="109" t="s">
        <v>278</v>
      </c>
      <c r="O35" s="111" t="s">
        <v>279</v>
      </c>
      <c r="P35" s="109" t="s">
        <v>280</v>
      </c>
      <c r="Q35" s="109" t="s">
        <v>280</v>
      </c>
      <c r="R35" s="108" t="s">
        <v>123</v>
      </c>
      <c r="S35" s="111" t="s">
        <v>123</v>
      </c>
      <c r="T35" s="108">
        <v>1010203</v>
      </c>
      <c r="U35" s="108">
        <v>140</v>
      </c>
      <c r="V35" s="108">
        <v>10</v>
      </c>
      <c r="W35" s="108">
        <v>6</v>
      </c>
      <c r="X35" s="113">
        <v>2021</v>
      </c>
      <c r="Y35" s="113">
        <v>97</v>
      </c>
      <c r="Z35" s="113">
        <v>0</v>
      </c>
      <c r="AA35" s="114" t="s">
        <v>223</v>
      </c>
      <c r="AB35" s="108">
        <v>340</v>
      </c>
      <c r="AC35" s="109" t="s">
        <v>224</v>
      </c>
      <c r="AD35" s="300" t="s">
        <v>224</v>
      </c>
      <c r="AE35" s="300" t="s">
        <v>226</v>
      </c>
      <c r="AF35" s="301">
        <f>AE35-AD35</f>
        <v>3</v>
      </c>
      <c r="AG35" s="302">
        <f>IF(AI35="SI",0,J35)</f>
        <v>404.63</v>
      </c>
      <c r="AH35" s="303">
        <f>AG35*AF35</f>
        <v>1213.8899999999999</v>
      </c>
      <c r="AI35" s="304" t="s">
        <v>127</v>
      </c>
    </row>
    <row r="36" spans="1:35" ht="15">
      <c r="A36" s="108">
        <v>2021</v>
      </c>
      <c r="B36" s="108">
        <v>172</v>
      </c>
      <c r="C36" s="109" t="s">
        <v>204</v>
      </c>
      <c r="D36" s="297" t="s">
        <v>281</v>
      </c>
      <c r="E36" s="109" t="s">
        <v>138</v>
      </c>
      <c r="F36" s="298" t="s">
        <v>282</v>
      </c>
      <c r="G36" s="112">
        <v>165</v>
      </c>
      <c r="H36" s="112">
        <v>29.75</v>
      </c>
      <c r="I36" s="107" t="s">
        <v>118</v>
      </c>
      <c r="J36" s="112">
        <f>IF(I36="SI",G36-H36,G36)</f>
        <v>135.25</v>
      </c>
      <c r="K36" s="299" t="s">
        <v>283</v>
      </c>
      <c r="L36" s="108">
        <v>2021</v>
      </c>
      <c r="M36" s="108">
        <v>2752</v>
      </c>
      <c r="N36" s="109" t="s">
        <v>278</v>
      </c>
      <c r="O36" s="111" t="s">
        <v>284</v>
      </c>
      <c r="P36" s="109" t="s">
        <v>285</v>
      </c>
      <c r="Q36" s="109" t="s">
        <v>285</v>
      </c>
      <c r="R36" s="108" t="s">
        <v>123</v>
      </c>
      <c r="S36" s="111" t="s">
        <v>123</v>
      </c>
      <c r="T36" s="108">
        <v>1090602</v>
      </c>
      <c r="U36" s="108">
        <v>3650</v>
      </c>
      <c r="V36" s="108">
        <v>5</v>
      </c>
      <c r="W36" s="108">
        <v>1</v>
      </c>
      <c r="X36" s="113">
        <v>2021</v>
      </c>
      <c r="Y36" s="113">
        <v>236</v>
      </c>
      <c r="Z36" s="113">
        <v>0</v>
      </c>
      <c r="AA36" s="114" t="s">
        <v>223</v>
      </c>
      <c r="AB36" s="108">
        <v>334</v>
      </c>
      <c r="AC36" s="109" t="s">
        <v>224</v>
      </c>
      <c r="AD36" s="300" t="s">
        <v>286</v>
      </c>
      <c r="AE36" s="300" t="s">
        <v>226</v>
      </c>
      <c r="AF36" s="301">
        <f>AE36-AD36</f>
        <v>2</v>
      </c>
      <c r="AG36" s="302">
        <f>IF(AI36="SI",0,J36)</f>
        <v>135.25</v>
      </c>
      <c r="AH36" s="303">
        <f>AG36*AF36</f>
        <v>270.5</v>
      </c>
      <c r="AI36" s="304" t="s">
        <v>127</v>
      </c>
    </row>
    <row r="37" spans="1:35" ht="15">
      <c r="A37" s="108">
        <v>2021</v>
      </c>
      <c r="B37" s="108">
        <v>172</v>
      </c>
      <c r="C37" s="109" t="s">
        <v>204</v>
      </c>
      <c r="D37" s="297" t="s">
        <v>281</v>
      </c>
      <c r="E37" s="109" t="s">
        <v>138</v>
      </c>
      <c r="F37" s="298" t="s">
        <v>282</v>
      </c>
      <c r="G37" s="112">
        <v>200</v>
      </c>
      <c r="H37" s="112">
        <v>36.06</v>
      </c>
      <c r="I37" s="107" t="s">
        <v>118</v>
      </c>
      <c r="J37" s="112">
        <f>IF(I37="SI",G37-H37,G37)</f>
        <v>163.94</v>
      </c>
      <c r="K37" s="299" t="s">
        <v>283</v>
      </c>
      <c r="L37" s="108">
        <v>2021</v>
      </c>
      <c r="M37" s="108">
        <v>2752</v>
      </c>
      <c r="N37" s="109" t="s">
        <v>278</v>
      </c>
      <c r="O37" s="111" t="s">
        <v>284</v>
      </c>
      <c r="P37" s="109" t="s">
        <v>285</v>
      </c>
      <c r="Q37" s="109" t="s">
        <v>285</v>
      </c>
      <c r="R37" s="108" t="s">
        <v>123</v>
      </c>
      <c r="S37" s="111" t="s">
        <v>123</v>
      </c>
      <c r="T37" s="108">
        <v>1010202</v>
      </c>
      <c r="U37" s="108">
        <v>130</v>
      </c>
      <c r="V37" s="108">
        <v>20</v>
      </c>
      <c r="W37" s="108">
        <v>1</v>
      </c>
      <c r="X37" s="113">
        <v>2021</v>
      </c>
      <c r="Y37" s="113">
        <v>210</v>
      </c>
      <c r="Z37" s="113">
        <v>0</v>
      </c>
      <c r="AA37" s="114" t="s">
        <v>223</v>
      </c>
      <c r="AB37" s="108">
        <v>332</v>
      </c>
      <c r="AC37" s="109" t="s">
        <v>224</v>
      </c>
      <c r="AD37" s="300" t="s">
        <v>286</v>
      </c>
      <c r="AE37" s="300" t="s">
        <v>226</v>
      </c>
      <c r="AF37" s="301">
        <f>AE37-AD37</f>
        <v>2</v>
      </c>
      <c r="AG37" s="302">
        <f>IF(AI37="SI",0,J37)</f>
        <v>163.94</v>
      </c>
      <c r="AH37" s="303">
        <f>AG37*AF37</f>
        <v>327.88</v>
      </c>
      <c r="AI37" s="304" t="s">
        <v>127</v>
      </c>
    </row>
    <row r="38" spans="1:35" ht="15">
      <c r="A38" s="108">
        <v>2021</v>
      </c>
      <c r="B38" s="108">
        <v>172</v>
      </c>
      <c r="C38" s="109" t="s">
        <v>204</v>
      </c>
      <c r="D38" s="297" t="s">
        <v>281</v>
      </c>
      <c r="E38" s="109" t="s">
        <v>138</v>
      </c>
      <c r="F38" s="298" t="s">
        <v>282</v>
      </c>
      <c r="G38" s="112">
        <v>100</v>
      </c>
      <c r="H38" s="112">
        <v>18.04</v>
      </c>
      <c r="I38" s="107" t="s">
        <v>118</v>
      </c>
      <c r="J38" s="112">
        <f>IF(I38="SI",G38-H38,G38)</f>
        <v>81.96000000000001</v>
      </c>
      <c r="K38" s="299" t="s">
        <v>283</v>
      </c>
      <c r="L38" s="108">
        <v>2021</v>
      </c>
      <c r="M38" s="108">
        <v>2752</v>
      </c>
      <c r="N38" s="109" t="s">
        <v>278</v>
      </c>
      <c r="O38" s="111" t="s">
        <v>284</v>
      </c>
      <c r="P38" s="109" t="s">
        <v>285</v>
      </c>
      <c r="Q38" s="109" t="s">
        <v>285</v>
      </c>
      <c r="R38" s="108" t="s">
        <v>123</v>
      </c>
      <c r="S38" s="111" t="s">
        <v>123</v>
      </c>
      <c r="T38" s="108">
        <v>1010503</v>
      </c>
      <c r="U38" s="108">
        <v>470</v>
      </c>
      <c r="V38" s="108">
        <v>10</v>
      </c>
      <c r="W38" s="108">
        <v>1</v>
      </c>
      <c r="X38" s="113">
        <v>2021</v>
      </c>
      <c r="Y38" s="113">
        <v>209</v>
      </c>
      <c r="Z38" s="113">
        <v>0</v>
      </c>
      <c r="AA38" s="114" t="s">
        <v>223</v>
      </c>
      <c r="AB38" s="108">
        <v>333</v>
      </c>
      <c r="AC38" s="109" t="s">
        <v>224</v>
      </c>
      <c r="AD38" s="300" t="s">
        <v>286</v>
      </c>
      <c r="AE38" s="300" t="s">
        <v>226</v>
      </c>
      <c r="AF38" s="301">
        <f>AE38-AD38</f>
        <v>2</v>
      </c>
      <c r="AG38" s="302">
        <f>IF(AI38="SI",0,J38)</f>
        <v>81.96000000000001</v>
      </c>
      <c r="AH38" s="303">
        <f>AG38*AF38</f>
        <v>163.92000000000002</v>
      </c>
      <c r="AI38" s="304" t="s">
        <v>127</v>
      </c>
    </row>
    <row r="39" spans="1:35" ht="15">
      <c r="A39" s="108">
        <v>2021</v>
      </c>
      <c r="B39" s="108">
        <v>173</v>
      </c>
      <c r="C39" s="109" t="s">
        <v>204</v>
      </c>
      <c r="D39" s="297" t="s">
        <v>287</v>
      </c>
      <c r="E39" s="109" t="s">
        <v>271</v>
      </c>
      <c r="F39" s="298" t="s">
        <v>282</v>
      </c>
      <c r="G39" s="112">
        <v>195.62</v>
      </c>
      <c r="H39" s="112">
        <v>35.27</v>
      </c>
      <c r="I39" s="107" t="s">
        <v>118</v>
      </c>
      <c r="J39" s="112">
        <f>IF(I39="SI",G39-H39,G39)</f>
        <v>160.35</v>
      </c>
      <c r="K39" s="299" t="s">
        <v>288</v>
      </c>
      <c r="L39" s="108">
        <v>2021</v>
      </c>
      <c r="M39" s="108">
        <v>2772</v>
      </c>
      <c r="N39" s="109" t="s">
        <v>271</v>
      </c>
      <c r="O39" s="111" t="s">
        <v>284</v>
      </c>
      <c r="P39" s="109" t="s">
        <v>285</v>
      </c>
      <c r="Q39" s="109" t="s">
        <v>285</v>
      </c>
      <c r="R39" s="108" t="s">
        <v>123</v>
      </c>
      <c r="S39" s="111" t="s">
        <v>123</v>
      </c>
      <c r="T39" s="108">
        <v>1010202</v>
      </c>
      <c r="U39" s="108">
        <v>130</v>
      </c>
      <c r="V39" s="108">
        <v>5</v>
      </c>
      <c r="W39" s="108">
        <v>1</v>
      </c>
      <c r="X39" s="113">
        <v>2021</v>
      </c>
      <c r="Y39" s="113">
        <v>243</v>
      </c>
      <c r="Z39" s="113">
        <v>0</v>
      </c>
      <c r="AA39" s="114" t="s">
        <v>223</v>
      </c>
      <c r="AB39" s="108">
        <v>330</v>
      </c>
      <c r="AC39" s="109" t="s">
        <v>224</v>
      </c>
      <c r="AD39" s="300" t="s">
        <v>274</v>
      </c>
      <c r="AE39" s="300" t="s">
        <v>226</v>
      </c>
      <c r="AF39" s="301">
        <f>AE39-AD39</f>
        <v>1</v>
      </c>
      <c r="AG39" s="302">
        <f>IF(AI39="SI",0,J39)</f>
        <v>160.35</v>
      </c>
      <c r="AH39" s="303">
        <f>AG39*AF39</f>
        <v>160.35</v>
      </c>
      <c r="AI39" s="304" t="s">
        <v>127</v>
      </c>
    </row>
    <row r="40" spans="1:35" ht="15">
      <c r="A40" s="108">
        <v>2021</v>
      </c>
      <c r="B40" s="108">
        <v>173</v>
      </c>
      <c r="C40" s="109" t="s">
        <v>204</v>
      </c>
      <c r="D40" s="297" t="s">
        <v>287</v>
      </c>
      <c r="E40" s="109" t="s">
        <v>271</v>
      </c>
      <c r="F40" s="298" t="s">
        <v>282</v>
      </c>
      <c r="G40" s="112">
        <v>542</v>
      </c>
      <c r="H40" s="112">
        <v>97.74</v>
      </c>
      <c r="I40" s="107" t="s">
        <v>118</v>
      </c>
      <c r="J40" s="112">
        <f>IF(I40="SI",G40-H40,G40)</f>
        <v>444.26</v>
      </c>
      <c r="K40" s="299" t="s">
        <v>288</v>
      </c>
      <c r="L40" s="108">
        <v>2021</v>
      </c>
      <c r="M40" s="108">
        <v>2772</v>
      </c>
      <c r="N40" s="109" t="s">
        <v>271</v>
      </c>
      <c r="O40" s="111" t="s">
        <v>284</v>
      </c>
      <c r="P40" s="109" t="s">
        <v>285</v>
      </c>
      <c r="Q40" s="109" t="s">
        <v>285</v>
      </c>
      <c r="R40" s="108" t="s">
        <v>123</v>
      </c>
      <c r="S40" s="111" t="s">
        <v>123</v>
      </c>
      <c r="T40" s="108">
        <v>1010202</v>
      </c>
      <c r="U40" s="108">
        <v>130</v>
      </c>
      <c r="V40" s="108">
        <v>5</v>
      </c>
      <c r="W40" s="108">
        <v>2</v>
      </c>
      <c r="X40" s="113">
        <v>2021</v>
      </c>
      <c r="Y40" s="113">
        <v>242</v>
      </c>
      <c r="Z40" s="113">
        <v>0</v>
      </c>
      <c r="AA40" s="114" t="s">
        <v>223</v>
      </c>
      <c r="AB40" s="108">
        <v>331</v>
      </c>
      <c r="AC40" s="109" t="s">
        <v>224</v>
      </c>
      <c r="AD40" s="300" t="s">
        <v>274</v>
      </c>
      <c r="AE40" s="300" t="s">
        <v>226</v>
      </c>
      <c r="AF40" s="301">
        <f>AE40-AD40</f>
        <v>1</v>
      </c>
      <c r="AG40" s="302">
        <f>IF(AI40="SI",0,J40)</f>
        <v>444.26</v>
      </c>
      <c r="AH40" s="303">
        <f>AG40*AF40</f>
        <v>444.26</v>
      </c>
      <c r="AI40" s="304" t="s">
        <v>127</v>
      </c>
    </row>
    <row r="41" spans="1:35" ht="15">
      <c r="A41" s="108">
        <v>2021</v>
      </c>
      <c r="B41" s="108">
        <v>174</v>
      </c>
      <c r="C41" s="109" t="s">
        <v>204</v>
      </c>
      <c r="D41" s="297" t="s">
        <v>289</v>
      </c>
      <c r="E41" s="109" t="s">
        <v>176</v>
      </c>
      <c r="F41" s="298" t="s">
        <v>146</v>
      </c>
      <c r="G41" s="112">
        <v>1000</v>
      </c>
      <c r="H41" s="112">
        <v>0</v>
      </c>
      <c r="I41" s="107" t="s">
        <v>118</v>
      </c>
      <c r="J41" s="112">
        <f>IF(I41="SI",G41-H41,G41)</f>
        <v>1000</v>
      </c>
      <c r="K41" s="299" t="s">
        <v>290</v>
      </c>
      <c r="L41" s="108">
        <v>2021</v>
      </c>
      <c r="M41" s="108">
        <v>2866</v>
      </c>
      <c r="N41" s="109" t="s">
        <v>253</v>
      </c>
      <c r="O41" s="111" t="s">
        <v>291</v>
      </c>
      <c r="P41" s="109" t="s">
        <v>292</v>
      </c>
      <c r="Q41" s="109" t="s">
        <v>146</v>
      </c>
      <c r="R41" s="108" t="s">
        <v>123</v>
      </c>
      <c r="S41" s="111" t="s">
        <v>123</v>
      </c>
      <c r="T41" s="108">
        <v>1090603</v>
      </c>
      <c r="U41" s="108">
        <v>3660</v>
      </c>
      <c r="V41" s="108">
        <v>15</v>
      </c>
      <c r="W41" s="108">
        <v>1</v>
      </c>
      <c r="X41" s="113">
        <v>2021</v>
      </c>
      <c r="Y41" s="113">
        <v>90</v>
      </c>
      <c r="Z41" s="113">
        <v>0</v>
      </c>
      <c r="AA41" s="114" t="s">
        <v>223</v>
      </c>
      <c r="AB41" s="108">
        <v>336</v>
      </c>
      <c r="AC41" s="109" t="s">
        <v>224</v>
      </c>
      <c r="AD41" s="300" t="s">
        <v>293</v>
      </c>
      <c r="AE41" s="300" t="s">
        <v>226</v>
      </c>
      <c r="AF41" s="301">
        <f>AE41-AD41</f>
        <v>-7</v>
      </c>
      <c r="AG41" s="302">
        <f>IF(AI41="SI",0,J41)</f>
        <v>1000</v>
      </c>
      <c r="AH41" s="303">
        <f>AG41*AF41</f>
        <v>-7000</v>
      </c>
      <c r="AI41" s="304" t="s">
        <v>127</v>
      </c>
    </row>
    <row r="42" spans="1:35" ht="15">
      <c r="A42" s="108">
        <v>2021</v>
      </c>
      <c r="B42" s="108">
        <v>174</v>
      </c>
      <c r="C42" s="109" t="s">
        <v>204</v>
      </c>
      <c r="D42" s="297" t="s">
        <v>289</v>
      </c>
      <c r="E42" s="109" t="s">
        <v>176</v>
      </c>
      <c r="F42" s="298" t="s">
        <v>146</v>
      </c>
      <c r="G42" s="112">
        <v>10</v>
      </c>
      <c r="H42" s="112">
        <v>0</v>
      </c>
      <c r="I42" s="107" t="s">
        <v>118</v>
      </c>
      <c r="J42" s="112">
        <f>IF(I42="SI",G42-H42,G42)</f>
        <v>10</v>
      </c>
      <c r="K42" s="299" t="s">
        <v>290</v>
      </c>
      <c r="L42" s="108">
        <v>2021</v>
      </c>
      <c r="M42" s="108">
        <v>2866</v>
      </c>
      <c r="N42" s="109" t="s">
        <v>253</v>
      </c>
      <c r="O42" s="111" t="s">
        <v>291</v>
      </c>
      <c r="P42" s="109" t="s">
        <v>292</v>
      </c>
      <c r="Q42" s="109" t="s">
        <v>146</v>
      </c>
      <c r="R42" s="108" t="s">
        <v>123</v>
      </c>
      <c r="S42" s="111" t="s">
        <v>123</v>
      </c>
      <c r="T42" s="108">
        <v>1090602</v>
      </c>
      <c r="U42" s="108">
        <v>3650</v>
      </c>
      <c r="V42" s="108">
        <v>5</v>
      </c>
      <c r="W42" s="108">
        <v>1</v>
      </c>
      <c r="X42" s="113">
        <v>2021</v>
      </c>
      <c r="Y42" s="113">
        <v>91</v>
      </c>
      <c r="Z42" s="113">
        <v>0</v>
      </c>
      <c r="AA42" s="114" t="s">
        <v>223</v>
      </c>
      <c r="AB42" s="108">
        <v>335</v>
      </c>
      <c r="AC42" s="109" t="s">
        <v>224</v>
      </c>
      <c r="AD42" s="300" t="s">
        <v>293</v>
      </c>
      <c r="AE42" s="300" t="s">
        <v>226</v>
      </c>
      <c r="AF42" s="301">
        <f>AE42-AD42</f>
        <v>-7</v>
      </c>
      <c r="AG42" s="302">
        <f>IF(AI42="SI",0,J42)</f>
        <v>10</v>
      </c>
      <c r="AH42" s="303">
        <f>AG42*AF42</f>
        <v>-70</v>
      </c>
      <c r="AI42" s="304" t="s">
        <v>127</v>
      </c>
    </row>
    <row r="43" spans="1:35" ht="15">
      <c r="A43" s="108">
        <v>2021</v>
      </c>
      <c r="B43" s="108">
        <v>174</v>
      </c>
      <c r="C43" s="109" t="s">
        <v>204</v>
      </c>
      <c r="D43" s="297" t="s">
        <v>289</v>
      </c>
      <c r="E43" s="109" t="s">
        <v>176</v>
      </c>
      <c r="F43" s="298" t="s">
        <v>146</v>
      </c>
      <c r="G43" s="112">
        <v>2</v>
      </c>
      <c r="H43" s="112">
        <v>0</v>
      </c>
      <c r="I43" s="107" t="s">
        <v>118</v>
      </c>
      <c r="J43" s="112">
        <f>IF(I43="SI",G43-H43,G43)</f>
        <v>2</v>
      </c>
      <c r="K43" s="299" t="s">
        <v>294</v>
      </c>
      <c r="L43" s="108">
        <v>2021</v>
      </c>
      <c r="M43" s="108">
        <v>2866</v>
      </c>
      <c r="N43" s="109" t="s">
        <v>253</v>
      </c>
      <c r="O43" s="111" t="s">
        <v>291</v>
      </c>
      <c r="P43" s="109" t="s">
        <v>292</v>
      </c>
      <c r="Q43" s="109" t="s">
        <v>146</v>
      </c>
      <c r="R43" s="108" t="s">
        <v>123</v>
      </c>
      <c r="S43" s="111" t="s">
        <v>123</v>
      </c>
      <c r="T43" s="108">
        <v>1100503</v>
      </c>
      <c r="U43" s="108">
        <v>4210</v>
      </c>
      <c r="V43" s="108">
        <v>5</v>
      </c>
      <c r="W43" s="108">
        <v>1</v>
      </c>
      <c r="X43" s="113">
        <v>2021</v>
      </c>
      <c r="Y43" s="113">
        <v>92</v>
      </c>
      <c r="Z43" s="113">
        <v>0</v>
      </c>
      <c r="AA43" s="114" t="s">
        <v>223</v>
      </c>
      <c r="AB43" s="108">
        <v>337</v>
      </c>
      <c r="AC43" s="109" t="s">
        <v>224</v>
      </c>
      <c r="AD43" s="300" t="s">
        <v>293</v>
      </c>
      <c r="AE43" s="300" t="s">
        <v>226</v>
      </c>
      <c r="AF43" s="301">
        <f>AE43-AD43</f>
        <v>-7</v>
      </c>
      <c r="AG43" s="302">
        <f>IF(AI43="SI",0,J43)</f>
        <v>2</v>
      </c>
      <c r="AH43" s="303">
        <f>AG43*AF43</f>
        <v>-14</v>
      </c>
      <c r="AI43" s="304" t="s">
        <v>127</v>
      </c>
    </row>
    <row r="44" spans="1:35" ht="15">
      <c r="A44" s="108">
        <v>2021</v>
      </c>
      <c r="B44" s="108">
        <v>175</v>
      </c>
      <c r="C44" s="109" t="s">
        <v>204</v>
      </c>
      <c r="D44" s="297" t="s">
        <v>295</v>
      </c>
      <c r="E44" s="109" t="s">
        <v>176</v>
      </c>
      <c r="F44" s="298" t="s">
        <v>296</v>
      </c>
      <c r="G44" s="112">
        <v>602</v>
      </c>
      <c r="H44" s="112">
        <v>0</v>
      </c>
      <c r="I44" s="107" t="s">
        <v>118</v>
      </c>
      <c r="J44" s="112">
        <f>IF(I44="SI",G44-H44,G44)</f>
        <v>602</v>
      </c>
      <c r="K44" s="299" t="s">
        <v>294</v>
      </c>
      <c r="L44" s="108">
        <v>2021</v>
      </c>
      <c r="M44" s="108">
        <v>2867</v>
      </c>
      <c r="N44" s="109" t="s">
        <v>253</v>
      </c>
      <c r="O44" s="111" t="s">
        <v>291</v>
      </c>
      <c r="P44" s="109" t="s">
        <v>292</v>
      </c>
      <c r="Q44" s="109" t="s">
        <v>146</v>
      </c>
      <c r="R44" s="108" t="s">
        <v>123</v>
      </c>
      <c r="S44" s="111" t="s">
        <v>123</v>
      </c>
      <c r="T44" s="108">
        <v>1100503</v>
      </c>
      <c r="U44" s="108">
        <v>4210</v>
      </c>
      <c r="V44" s="108">
        <v>5</v>
      </c>
      <c r="W44" s="108">
        <v>1</v>
      </c>
      <c r="X44" s="113">
        <v>2021</v>
      </c>
      <c r="Y44" s="113">
        <v>92</v>
      </c>
      <c r="Z44" s="113">
        <v>0</v>
      </c>
      <c r="AA44" s="114" t="s">
        <v>223</v>
      </c>
      <c r="AB44" s="108">
        <v>337</v>
      </c>
      <c r="AC44" s="109" t="s">
        <v>224</v>
      </c>
      <c r="AD44" s="300" t="s">
        <v>293</v>
      </c>
      <c r="AE44" s="300" t="s">
        <v>226</v>
      </c>
      <c r="AF44" s="301">
        <f>AE44-AD44</f>
        <v>-7</v>
      </c>
      <c r="AG44" s="302">
        <f>IF(AI44="SI",0,J44)</f>
        <v>602</v>
      </c>
      <c r="AH44" s="303">
        <f>AG44*AF44</f>
        <v>-4214</v>
      </c>
      <c r="AI44" s="304" t="s">
        <v>127</v>
      </c>
    </row>
    <row r="45" spans="1:35" ht="15">
      <c r="A45" s="108">
        <v>2021</v>
      </c>
      <c r="B45" s="108">
        <v>176</v>
      </c>
      <c r="C45" s="109" t="s">
        <v>204</v>
      </c>
      <c r="D45" s="297" t="s">
        <v>297</v>
      </c>
      <c r="E45" s="109" t="s">
        <v>298</v>
      </c>
      <c r="F45" s="298" t="s">
        <v>209</v>
      </c>
      <c r="G45" s="112">
        <v>106.03</v>
      </c>
      <c r="H45" s="112">
        <v>19.12</v>
      </c>
      <c r="I45" s="107" t="s">
        <v>118</v>
      </c>
      <c r="J45" s="112">
        <f>IF(I45="SI",G45-H45,G45)</f>
        <v>86.91</v>
      </c>
      <c r="K45" s="299" t="s">
        <v>207</v>
      </c>
      <c r="L45" s="108">
        <v>2021</v>
      </c>
      <c r="M45" s="108">
        <v>2877</v>
      </c>
      <c r="N45" s="109" t="s">
        <v>253</v>
      </c>
      <c r="O45" s="111" t="s">
        <v>174</v>
      </c>
      <c r="P45" s="109" t="s">
        <v>175</v>
      </c>
      <c r="Q45" s="109" t="s">
        <v>146</v>
      </c>
      <c r="R45" s="108" t="s">
        <v>123</v>
      </c>
      <c r="S45" s="111" t="s">
        <v>123</v>
      </c>
      <c r="T45" s="108">
        <v>1010203</v>
      </c>
      <c r="U45" s="108">
        <v>140</v>
      </c>
      <c r="V45" s="108">
        <v>10</v>
      </c>
      <c r="W45" s="108">
        <v>1</v>
      </c>
      <c r="X45" s="113">
        <v>2021</v>
      </c>
      <c r="Y45" s="113">
        <v>87</v>
      </c>
      <c r="Z45" s="113">
        <v>0</v>
      </c>
      <c r="AA45" s="114" t="s">
        <v>223</v>
      </c>
      <c r="AB45" s="108">
        <v>342</v>
      </c>
      <c r="AC45" s="109" t="s">
        <v>224</v>
      </c>
      <c r="AD45" s="300" t="s">
        <v>299</v>
      </c>
      <c r="AE45" s="300" t="s">
        <v>226</v>
      </c>
      <c r="AF45" s="301">
        <f>AE45-AD45</f>
        <v>-9</v>
      </c>
      <c r="AG45" s="302">
        <f>IF(AI45="SI",0,J45)</f>
        <v>86.91</v>
      </c>
      <c r="AH45" s="303">
        <f>AG45*AF45</f>
        <v>-782.1899999999999</v>
      </c>
      <c r="AI45" s="304" t="s">
        <v>127</v>
      </c>
    </row>
    <row r="46" spans="1:35" ht="15">
      <c r="A46" s="108">
        <v>2021</v>
      </c>
      <c r="B46" s="108">
        <v>177</v>
      </c>
      <c r="C46" s="109" t="s">
        <v>204</v>
      </c>
      <c r="D46" s="297" t="s">
        <v>300</v>
      </c>
      <c r="E46" s="109" t="s">
        <v>298</v>
      </c>
      <c r="F46" s="298" t="s">
        <v>206</v>
      </c>
      <c r="G46" s="112">
        <v>41.15</v>
      </c>
      <c r="H46" s="112">
        <v>7.42</v>
      </c>
      <c r="I46" s="107" t="s">
        <v>118</v>
      </c>
      <c r="J46" s="112">
        <f>IF(I46="SI",G46-H46,G46)</f>
        <v>33.73</v>
      </c>
      <c r="K46" s="299" t="s">
        <v>207</v>
      </c>
      <c r="L46" s="108">
        <v>2021</v>
      </c>
      <c r="M46" s="108">
        <v>2878</v>
      </c>
      <c r="N46" s="109" t="s">
        <v>253</v>
      </c>
      <c r="O46" s="111" t="s">
        <v>174</v>
      </c>
      <c r="P46" s="109" t="s">
        <v>175</v>
      </c>
      <c r="Q46" s="109" t="s">
        <v>146</v>
      </c>
      <c r="R46" s="108" t="s">
        <v>123</v>
      </c>
      <c r="S46" s="111" t="s">
        <v>123</v>
      </c>
      <c r="T46" s="108">
        <v>1010203</v>
      </c>
      <c r="U46" s="108">
        <v>140</v>
      </c>
      <c r="V46" s="108">
        <v>10</v>
      </c>
      <c r="W46" s="108">
        <v>1</v>
      </c>
      <c r="X46" s="113">
        <v>2021</v>
      </c>
      <c r="Y46" s="113">
        <v>87</v>
      </c>
      <c r="Z46" s="113">
        <v>0</v>
      </c>
      <c r="AA46" s="114" t="s">
        <v>223</v>
      </c>
      <c r="AB46" s="108">
        <v>342</v>
      </c>
      <c r="AC46" s="109" t="s">
        <v>224</v>
      </c>
      <c r="AD46" s="300" t="s">
        <v>299</v>
      </c>
      <c r="AE46" s="300" t="s">
        <v>226</v>
      </c>
      <c r="AF46" s="301">
        <f>AE46-AD46</f>
        <v>-9</v>
      </c>
      <c r="AG46" s="302">
        <f>IF(AI46="SI",0,J46)</f>
        <v>33.73</v>
      </c>
      <c r="AH46" s="303">
        <f>AG46*AF46</f>
        <v>-303.57</v>
      </c>
      <c r="AI46" s="304" t="s">
        <v>127</v>
      </c>
    </row>
    <row r="47" spans="1:35" ht="15">
      <c r="A47" s="108">
        <v>2021</v>
      </c>
      <c r="B47" s="108">
        <v>178</v>
      </c>
      <c r="C47" s="109" t="s">
        <v>204</v>
      </c>
      <c r="D47" s="297" t="s">
        <v>301</v>
      </c>
      <c r="E47" s="109" t="s">
        <v>298</v>
      </c>
      <c r="F47" s="298" t="s">
        <v>171</v>
      </c>
      <c r="G47" s="112">
        <v>492.76</v>
      </c>
      <c r="H47" s="112">
        <v>88.86</v>
      </c>
      <c r="I47" s="107" t="s">
        <v>118</v>
      </c>
      <c r="J47" s="112">
        <f>IF(I47="SI",G47-H47,G47)</f>
        <v>403.9</v>
      </c>
      <c r="K47" s="299" t="s">
        <v>172</v>
      </c>
      <c r="L47" s="108">
        <v>2021</v>
      </c>
      <c r="M47" s="108">
        <v>2879</v>
      </c>
      <c r="N47" s="109" t="s">
        <v>253</v>
      </c>
      <c r="O47" s="111" t="s">
        <v>174</v>
      </c>
      <c r="P47" s="109" t="s">
        <v>175</v>
      </c>
      <c r="Q47" s="109" t="s">
        <v>146</v>
      </c>
      <c r="R47" s="108" t="s">
        <v>123</v>
      </c>
      <c r="S47" s="111" t="s">
        <v>123</v>
      </c>
      <c r="T47" s="108">
        <v>1080203</v>
      </c>
      <c r="U47" s="108">
        <v>2890</v>
      </c>
      <c r="V47" s="108">
        <v>5</v>
      </c>
      <c r="W47" s="108">
        <v>1</v>
      </c>
      <c r="X47" s="113">
        <v>2021</v>
      </c>
      <c r="Y47" s="113">
        <v>88</v>
      </c>
      <c r="Z47" s="113">
        <v>0</v>
      </c>
      <c r="AA47" s="114" t="s">
        <v>223</v>
      </c>
      <c r="AB47" s="108">
        <v>343</v>
      </c>
      <c r="AC47" s="109" t="s">
        <v>224</v>
      </c>
      <c r="AD47" s="300" t="s">
        <v>299</v>
      </c>
      <c r="AE47" s="300" t="s">
        <v>226</v>
      </c>
      <c r="AF47" s="301">
        <f>AE47-AD47</f>
        <v>-9</v>
      </c>
      <c r="AG47" s="302">
        <f>IF(AI47="SI",0,J47)</f>
        <v>403.9</v>
      </c>
      <c r="AH47" s="303">
        <f>AG47*AF47</f>
        <v>-3635.1</v>
      </c>
      <c r="AI47" s="304" t="s">
        <v>127</v>
      </c>
    </row>
    <row r="48" spans="1:35" ht="15">
      <c r="A48" s="108">
        <v>2021</v>
      </c>
      <c r="B48" s="108">
        <v>179</v>
      </c>
      <c r="C48" s="109" t="s">
        <v>204</v>
      </c>
      <c r="D48" s="297" t="s">
        <v>302</v>
      </c>
      <c r="E48" s="109" t="s">
        <v>303</v>
      </c>
      <c r="F48" s="298" t="s">
        <v>304</v>
      </c>
      <c r="G48" s="112">
        <v>11.71</v>
      </c>
      <c r="H48" s="112">
        <v>2.11</v>
      </c>
      <c r="I48" s="107" t="s">
        <v>118</v>
      </c>
      <c r="J48" s="112">
        <f>IF(I48="SI",G48-H48,G48)</f>
        <v>9.600000000000001</v>
      </c>
      <c r="K48" s="299" t="s">
        <v>164</v>
      </c>
      <c r="L48" s="108">
        <v>2021</v>
      </c>
      <c r="M48" s="108">
        <v>2849</v>
      </c>
      <c r="N48" s="109" t="s">
        <v>137</v>
      </c>
      <c r="O48" s="111" t="s">
        <v>166</v>
      </c>
      <c r="P48" s="109" t="s">
        <v>167</v>
      </c>
      <c r="Q48" s="109" t="s">
        <v>167</v>
      </c>
      <c r="R48" s="108" t="s">
        <v>123</v>
      </c>
      <c r="S48" s="111" t="s">
        <v>123</v>
      </c>
      <c r="T48" s="108">
        <v>1010202</v>
      </c>
      <c r="U48" s="108">
        <v>130</v>
      </c>
      <c r="V48" s="108">
        <v>30</v>
      </c>
      <c r="W48" s="108">
        <v>1</v>
      </c>
      <c r="X48" s="113">
        <v>2021</v>
      </c>
      <c r="Y48" s="113">
        <v>220</v>
      </c>
      <c r="Z48" s="113">
        <v>0</v>
      </c>
      <c r="AA48" s="114" t="s">
        <v>223</v>
      </c>
      <c r="AB48" s="108">
        <v>344</v>
      </c>
      <c r="AC48" s="109" t="s">
        <v>224</v>
      </c>
      <c r="AD48" s="300" t="s">
        <v>305</v>
      </c>
      <c r="AE48" s="300" t="s">
        <v>226</v>
      </c>
      <c r="AF48" s="301">
        <f>AE48-AD48</f>
        <v>-6</v>
      </c>
      <c r="AG48" s="302">
        <f>IF(AI48="SI",0,J48)</f>
        <v>9.600000000000001</v>
      </c>
      <c r="AH48" s="303">
        <f>AG48*AF48</f>
        <v>-57.60000000000001</v>
      </c>
      <c r="AI48" s="304" t="s">
        <v>127</v>
      </c>
    </row>
    <row r="49" spans="1:35" ht="15">
      <c r="A49" s="108">
        <v>2021</v>
      </c>
      <c r="B49" s="108">
        <v>180</v>
      </c>
      <c r="C49" s="109" t="s">
        <v>204</v>
      </c>
      <c r="D49" s="297" t="s">
        <v>306</v>
      </c>
      <c r="E49" s="109" t="s">
        <v>307</v>
      </c>
      <c r="F49" s="298" t="s">
        <v>308</v>
      </c>
      <c r="G49" s="112">
        <v>2656.5</v>
      </c>
      <c r="H49" s="112">
        <v>241.5</v>
      </c>
      <c r="I49" s="107" t="s">
        <v>118</v>
      </c>
      <c r="J49" s="112">
        <f>IF(I49="SI",G49-H49,G49)</f>
        <v>2415</v>
      </c>
      <c r="K49" s="299" t="s">
        <v>309</v>
      </c>
      <c r="L49" s="108">
        <v>2021</v>
      </c>
      <c r="M49" s="108">
        <v>2889</v>
      </c>
      <c r="N49" s="109" t="s">
        <v>310</v>
      </c>
      <c r="O49" s="111" t="s">
        <v>311</v>
      </c>
      <c r="P49" s="109" t="s">
        <v>146</v>
      </c>
      <c r="Q49" s="109" t="s">
        <v>312</v>
      </c>
      <c r="R49" s="108" t="s">
        <v>123</v>
      </c>
      <c r="S49" s="111" t="s">
        <v>123</v>
      </c>
      <c r="T49" s="108">
        <v>1040305</v>
      </c>
      <c r="U49" s="108">
        <v>1700</v>
      </c>
      <c r="V49" s="108">
        <v>2</v>
      </c>
      <c r="W49" s="108">
        <v>1</v>
      </c>
      <c r="X49" s="113">
        <v>2021</v>
      </c>
      <c r="Y49" s="113">
        <v>332</v>
      </c>
      <c r="Z49" s="113">
        <v>0</v>
      </c>
      <c r="AA49" s="114" t="s">
        <v>293</v>
      </c>
      <c r="AB49" s="108">
        <v>450</v>
      </c>
      <c r="AC49" s="109" t="s">
        <v>313</v>
      </c>
      <c r="AD49" s="300" t="s">
        <v>314</v>
      </c>
      <c r="AE49" s="300" t="s">
        <v>315</v>
      </c>
      <c r="AF49" s="301">
        <f>AE49-AD49</f>
        <v>29</v>
      </c>
      <c r="AG49" s="302">
        <f>IF(AI49="SI",0,J49)</f>
        <v>2415</v>
      </c>
      <c r="AH49" s="303">
        <f>AG49*AF49</f>
        <v>70035</v>
      </c>
      <c r="AI49" s="304" t="s">
        <v>127</v>
      </c>
    </row>
    <row r="50" spans="1:35" ht="15">
      <c r="A50" s="108">
        <v>2021</v>
      </c>
      <c r="B50" s="108">
        <v>180</v>
      </c>
      <c r="C50" s="109" t="s">
        <v>204</v>
      </c>
      <c r="D50" s="297" t="s">
        <v>306</v>
      </c>
      <c r="E50" s="109" t="s">
        <v>307</v>
      </c>
      <c r="F50" s="298" t="s">
        <v>308</v>
      </c>
      <c r="G50" s="112">
        <v>1123.99</v>
      </c>
      <c r="H50" s="112">
        <v>102.18</v>
      </c>
      <c r="I50" s="107" t="s">
        <v>118</v>
      </c>
      <c r="J50" s="112">
        <f>IF(I50="SI",G50-H50,G50)</f>
        <v>1021.81</v>
      </c>
      <c r="K50" s="299" t="s">
        <v>316</v>
      </c>
      <c r="L50" s="108">
        <v>2021</v>
      </c>
      <c r="M50" s="108">
        <v>2889</v>
      </c>
      <c r="N50" s="109" t="s">
        <v>310</v>
      </c>
      <c r="O50" s="111" t="s">
        <v>311</v>
      </c>
      <c r="P50" s="109" t="s">
        <v>146</v>
      </c>
      <c r="Q50" s="109" t="s">
        <v>312</v>
      </c>
      <c r="R50" s="108" t="s">
        <v>123</v>
      </c>
      <c r="S50" s="111" t="s">
        <v>123</v>
      </c>
      <c r="T50" s="108">
        <v>1040503</v>
      </c>
      <c r="U50" s="108">
        <v>1900</v>
      </c>
      <c r="V50" s="108">
        <v>10</v>
      </c>
      <c r="W50" s="108">
        <v>1</v>
      </c>
      <c r="X50" s="113">
        <v>2020</v>
      </c>
      <c r="Y50" s="113">
        <v>482</v>
      </c>
      <c r="Z50" s="113">
        <v>0</v>
      </c>
      <c r="AA50" s="114" t="s">
        <v>293</v>
      </c>
      <c r="AB50" s="108">
        <v>451</v>
      </c>
      <c r="AC50" s="109" t="s">
        <v>313</v>
      </c>
      <c r="AD50" s="300" t="s">
        <v>314</v>
      </c>
      <c r="AE50" s="300" t="s">
        <v>315</v>
      </c>
      <c r="AF50" s="301">
        <f>AE50-AD50</f>
        <v>29</v>
      </c>
      <c r="AG50" s="302">
        <f>IF(AI50="SI",0,J50)</f>
        <v>1021.81</v>
      </c>
      <c r="AH50" s="303">
        <f>AG50*AF50</f>
        <v>29632.489999999998</v>
      </c>
      <c r="AI50" s="304" t="s">
        <v>127</v>
      </c>
    </row>
    <row r="51" spans="1:35" ht="15">
      <c r="A51" s="108">
        <v>2021</v>
      </c>
      <c r="B51" s="108">
        <v>181</v>
      </c>
      <c r="C51" s="109" t="s">
        <v>225</v>
      </c>
      <c r="D51" s="297" t="s">
        <v>317</v>
      </c>
      <c r="E51" s="109" t="s">
        <v>183</v>
      </c>
      <c r="F51" s="298" t="s">
        <v>318</v>
      </c>
      <c r="G51" s="112">
        <v>3900</v>
      </c>
      <c r="H51" s="112">
        <v>703.28</v>
      </c>
      <c r="I51" s="107" t="s">
        <v>118</v>
      </c>
      <c r="J51" s="112">
        <f>IF(I51="SI",G51-H51,G51)</f>
        <v>3196.7200000000003</v>
      </c>
      <c r="K51" s="299" t="s">
        <v>319</v>
      </c>
      <c r="L51" s="108">
        <v>2021</v>
      </c>
      <c r="M51" s="108">
        <v>2926</v>
      </c>
      <c r="N51" s="109" t="s">
        <v>183</v>
      </c>
      <c r="O51" s="111" t="s">
        <v>320</v>
      </c>
      <c r="P51" s="109" t="s">
        <v>321</v>
      </c>
      <c r="Q51" s="109" t="s">
        <v>322</v>
      </c>
      <c r="R51" s="108" t="s">
        <v>123</v>
      </c>
      <c r="S51" s="111" t="s">
        <v>123</v>
      </c>
      <c r="T51" s="108">
        <v>2010505</v>
      </c>
      <c r="U51" s="108">
        <v>6170</v>
      </c>
      <c r="V51" s="108">
        <v>5</v>
      </c>
      <c r="W51" s="108">
        <v>1</v>
      </c>
      <c r="X51" s="113">
        <v>2021</v>
      </c>
      <c r="Y51" s="113">
        <v>174</v>
      </c>
      <c r="Z51" s="113">
        <v>0</v>
      </c>
      <c r="AA51" s="114" t="s">
        <v>190</v>
      </c>
      <c r="AB51" s="108">
        <v>329</v>
      </c>
      <c r="AC51" s="109" t="s">
        <v>224</v>
      </c>
      <c r="AD51" s="300" t="s">
        <v>323</v>
      </c>
      <c r="AE51" s="300" t="s">
        <v>226</v>
      </c>
      <c r="AF51" s="301">
        <f>AE51-AD51</f>
        <v>-12</v>
      </c>
      <c r="AG51" s="302">
        <f>IF(AI51="SI",0,J51)</f>
        <v>3196.7200000000003</v>
      </c>
      <c r="AH51" s="303">
        <f>AG51*AF51</f>
        <v>-38360.64</v>
      </c>
      <c r="AI51" s="304" t="s">
        <v>127</v>
      </c>
    </row>
    <row r="52" spans="1:35" ht="15">
      <c r="A52" s="108">
        <v>2021</v>
      </c>
      <c r="B52" s="108">
        <v>182</v>
      </c>
      <c r="C52" s="109" t="s">
        <v>223</v>
      </c>
      <c r="D52" s="297" t="s">
        <v>324</v>
      </c>
      <c r="E52" s="109" t="s">
        <v>325</v>
      </c>
      <c r="F52" s="298" t="s">
        <v>326</v>
      </c>
      <c r="G52" s="112">
        <v>488</v>
      </c>
      <c r="H52" s="112">
        <v>88</v>
      </c>
      <c r="I52" s="107" t="s">
        <v>118</v>
      </c>
      <c r="J52" s="112">
        <f>IF(I52="SI",G52-H52,G52)</f>
        <v>400</v>
      </c>
      <c r="K52" s="299" t="s">
        <v>327</v>
      </c>
      <c r="L52" s="108">
        <v>2021</v>
      </c>
      <c r="M52" s="108">
        <v>2961</v>
      </c>
      <c r="N52" s="109" t="s">
        <v>325</v>
      </c>
      <c r="O52" s="111" t="s">
        <v>328</v>
      </c>
      <c r="P52" s="109" t="s">
        <v>329</v>
      </c>
      <c r="Q52" s="109" t="s">
        <v>329</v>
      </c>
      <c r="R52" s="108" t="s">
        <v>123</v>
      </c>
      <c r="S52" s="111" t="s">
        <v>123</v>
      </c>
      <c r="T52" s="108">
        <v>1010203</v>
      </c>
      <c r="U52" s="108">
        <v>140</v>
      </c>
      <c r="V52" s="108">
        <v>10</v>
      </c>
      <c r="W52" s="108">
        <v>7</v>
      </c>
      <c r="X52" s="113">
        <v>2021</v>
      </c>
      <c r="Y52" s="113">
        <v>253</v>
      </c>
      <c r="Z52" s="113">
        <v>0</v>
      </c>
      <c r="AA52" s="114" t="s">
        <v>223</v>
      </c>
      <c r="AB52" s="108">
        <v>341</v>
      </c>
      <c r="AC52" s="109" t="s">
        <v>224</v>
      </c>
      <c r="AD52" s="300" t="s">
        <v>330</v>
      </c>
      <c r="AE52" s="300" t="s">
        <v>226</v>
      </c>
      <c r="AF52" s="301">
        <f>AE52-AD52</f>
        <v>-17</v>
      </c>
      <c r="AG52" s="302">
        <f>IF(AI52="SI",0,J52)</f>
        <v>400</v>
      </c>
      <c r="AH52" s="303">
        <f>AG52*AF52</f>
        <v>-6800</v>
      </c>
      <c r="AI52" s="304" t="s">
        <v>127</v>
      </c>
    </row>
    <row r="53" spans="1:35" ht="15">
      <c r="A53" s="108">
        <v>2021</v>
      </c>
      <c r="B53" s="108">
        <v>183</v>
      </c>
      <c r="C53" s="109" t="s">
        <v>331</v>
      </c>
      <c r="D53" s="297" t="s">
        <v>332</v>
      </c>
      <c r="E53" s="109" t="s">
        <v>240</v>
      </c>
      <c r="F53" s="298" t="s">
        <v>333</v>
      </c>
      <c r="G53" s="112">
        <v>1500</v>
      </c>
      <c r="H53" s="112">
        <v>0</v>
      </c>
      <c r="I53" s="107" t="s">
        <v>127</v>
      </c>
      <c r="J53" s="112">
        <f>IF(I53="SI",G53-H53,G53)</f>
        <v>1500</v>
      </c>
      <c r="K53" s="299" t="s">
        <v>334</v>
      </c>
      <c r="L53" s="108">
        <v>2021</v>
      </c>
      <c r="M53" s="108">
        <v>3058</v>
      </c>
      <c r="N53" s="109" t="s">
        <v>226</v>
      </c>
      <c r="O53" s="111" t="s">
        <v>335</v>
      </c>
      <c r="P53" s="109" t="s">
        <v>336</v>
      </c>
      <c r="Q53" s="109" t="s">
        <v>337</v>
      </c>
      <c r="R53" s="108" t="s">
        <v>123</v>
      </c>
      <c r="S53" s="111" t="s">
        <v>123</v>
      </c>
      <c r="T53" s="108">
        <v>2080101</v>
      </c>
      <c r="U53" s="108">
        <v>8230</v>
      </c>
      <c r="V53" s="108">
        <v>10</v>
      </c>
      <c r="W53" s="108">
        <v>1</v>
      </c>
      <c r="X53" s="113">
        <v>2021</v>
      </c>
      <c r="Y53" s="113">
        <v>191</v>
      </c>
      <c r="Z53" s="113">
        <v>0</v>
      </c>
      <c r="AA53" s="114" t="s">
        <v>293</v>
      </c>
      <c r="AB53" s="108">
        <v>440</v>
      </c>
      <c r="AC53" s="109" t="s">
        <v>313</v>
      </c>
      <c r="AD53" s="300" t="s">
        <v>338</v>
      </c>
      <c r="AE53" s="300" t="s">
        <v>313</v>
      </c>
      <c r="AF53" s="301">
        <f>AE53-AD53</f>
        <v>-19</v>
      </c>
      <c r="AG53" s="302">
        <f>IF(AI53="SI",0,J53)</f>
        <v>1500</v>
      </c>
      <c r="AH53" s="303">
        <f>AG53*AF53</f>
        <v>-28500</v>
      </c>
      <c r="AI53" s="304" t="s">
        <v>127</v>
      </c>
    </row>
    <row r="54" spans="1:35" ht="15">
      <c r="A54" s="108">
        <v>2021</v>
      </c>
      <c r="B54" s="108">
        <v>184</v>
      </c>
      <c r="C54" s="109" t="s">
        <v>331</v>
      </c>
      <c r="D54" s="297" t="s">
        <v>339</v>
      </c>
      <c r="E54" s="109" t="s">
        <v>240</v>
      </c>
      <c r="F54" s="298" t="s">
        <v>340</v>
      </c>
      <c r="G54" s="112">
        <v>200</v>
      </c>
      <c r="H54" s="112">
        <v>0</v>
      </c>
      <c r="I54" s="107" t="s">
        <v>127</v>
      </c>
      <c r="J54" s="112">
        <f>IF(I54="SI",G54-H54,G54)</f>
        <v>200</v>
      </c>
      <c r="K54" s="299" t="s">
        <v>341</v>
      </c>
      <c r="L54" s="108">
        <v>2021</v>
      </c>
      <c r="M54" s="108">
        <v>3059</v>
      </c>
      <c r="N54" s="109" t="s">
        <v>226</v>
      </c>
      <c r="O54" s="111" t="s">
        <v>335</v>
      </c>
      <c r="P54" s="109" t="s">
        <v>336</v>
      </c>
      <c r="Q54" s="109" t="s">
        <v>337</v>
      </c>
      <c r="R54" s="108" t="s">
        <v>123</v>
      </c>
      <c r="S54" s="111" t="s">
        <v>123</v>
      </c>
      <c r="T54" s="108">
        <v>2080105</v>
      </c>
      <c r="U54" s="108">
        <v>8270</v>
      </c>
      <c r="V54" s="108">
        <v>10</v>
      </c>
      <c r="W54" s="108">
        <v>1</v>
      </c>
      <c r="X54" s="113">
        <v>2021</v>
      </c>
      <c r="Y54" s="113">
        <v>237</v>
      </c>
      <c r="Z54" s="113">
        <v>0</v>
      </c>
      <c r="AA54" s="114" t="s">
        <v>293</v>
      </c>
      <c r="AB54" s="108">
        <v>436</v>
      </c>
      <c r="AC54" s="109" t="s">
        <v>313</v>
      </c>
      <c r="AD54" s="300" t="s">
        <v>338</v>
      </c>
      <c r="AE54" s="300" t="s">
        <v>313</v>
      </c>
      <c r="AF54" s="301">
        <f>AE54-AD54</f>
        <v>-19</v>
      </c>
      <c r="AG54" s="302">
        <f>IF(AI54="SI",0,J54)</f>
        <v>200</v>
      </c>
      <c r="AH54" s="303">
        <f>AG54*AF54</f>
        <v>-3800</v>
      </c>
      <c r="AI54" s="304" t="s">
        <v>127</v>
      </c>
    </row>
    <row r="55" spans="1:35" ht="15">
      <c r="A55" s="108">
        <v>2021</v>
      </c>
      <c r="B55" s="108">
        <v>185</v>
      </c>
      <c r="C55" s="109" t="s">
        <v>331</v>
      </c>
      <c r="D55" s="297" t="s">
        <v>342</v>
      </c>
      <c r="E55" s="109" t="s">
        <v>298</v>
      </c>
      <c r="F55" s="298" t="s">
        <v>343</v>
      </c>
      <c r="G55" s="112">
        <v>119.07</v>
      </c>
      <c r="H55" s="112">
        <v>21.47</v>
      </c>
      <c r="I55" s="107" t="s">
        <v>118</v>
      </c>
      <c r="J55" s="112">
        <f>IF(I55="SI",G55-H55,G55)</f>
        <v>97.6</v>
      </c>
      <c r="K55" s="299" t="s">
        <v>172</v>
      </c>
      <c r="L55" s="108">
        <v>2021</v>
      </c>
      <c r="M55" s="108">
        <v>2872</v>
      </c>
      <c r="N55" s="109" t="s">
        <v>253</v>
      </c>
      <c r="O55" s="111" t="s">
        <v>174</v>
      </c>
      <c r="P55" s="109" t="s">
        <v>175</v>
      </c>
      <c r="Q55" s="109" t="s">
        <v>146</v>
      </c>
      <c r="R55" s="108" t="s">
        <v>123</v>
      </c>
      <c r="S55" s="111" t="s">
        <v>123</v>
      </c>
      <c r="T55" s="108">
        <v>1080203</v>
      </c>
      <c r="U55" s="108">
        <v>2890</v>
      </c>
      <c r="V55" s="108">
        <v>5</v>
      </c>
      <c r="W55" s="108">
        <v>1</v>
      </c>
      <c r="X55" s="113">
        <v>2021</v>
      </c>
      <c r="Y55" s="113">
        <v>88</v>
      </c>
      <c r="Z55" s="113">
        <v>0</v>
      </c>
      <c r="AA55" s="114" t="s">
        <v>293</v>
      </c>
      <c r="AB55" s="108">
        <v>446</v>
      </c>
      <c r="AC55" s="109" t="s">
        <v>313</v>
      </c>
      <c r="AD55" s="300" t="s">
        <v>299</v>
      </c>
      <c r="AE55" s="300" t="s">
        <v>313</v>
      </c>
      <c r="AF55" s="301">
        <f>AE55-AD55</f>
        <v>-1</v>
      </c>
      <c r="AG55" s="302">
        <f>IF(AI55="SI",0,J55)</f>
        <v>97.6</v>
      </c>
      <c r="AH55" s="303">
        <f>AG55*AF55</f>
        <v>-97.6</v>
      </c>
      <c r="AI55" s="304" t="s">
        <v>127</v>
      </c>
    </row>
    <row r="56" spans="1:35" ht="15">
      <c r="A56" s="108">
        <v>2021</v>
      </c>
      <c r="B56" s="108">
        <v>186</v>
      </c>
      <c r="C56" s="109" t="s">
        <v>331</v>
      </c>
      <c r="D56" s="297" t="s">
        <v>344</v>
      </c>
      <c r="E56" s="109" t="s">
        <v>298</v>
      </c>
      <c r="F56" s="298" t="s">
        <v>345</v>
      </c>
      <c r="G56" s="112">
        <v>119.07</v>
      </c>
      <c r="H56" s="112">
        <v>21.47</v>
      </c>
      <c r="I56" s="107" t="s">
        <v>118</v>
      </c>
      <c r="J56" s="112">
        <f>IF(I56="SI",G56-H56,G56)</f>
        <v>97.6</v>
      </c>
      <c r="K56" s="299" t="s">
        <v>172</v>
      </c>
      <c r="L56" s="108">
        <v>2021</v>
      </c>
      <c r="M56" s="108">
        <v>2873</v>
      </c>
      <c r="N56" s="109" t="s">
        <v>253</v>
      </c>
      <c r="O56" s="111" t="s">
        <v>174</v>
      </c>
      <c r="P56" s="109" t="s">
        <v>175</v>
      </c>
      <c r="Q56" s="109" t="s">
        <v>146</v>
      </c>
      <c r="R56" s="108" t="s">
        <v>123</v>
      </c>
      <c r="S56" s="111" t="s">
        <v>123</v>
      </c>
      <c r="T56" s="108">
        <v>1080203</v>
      </c>
      <c r="U56" s="108">
        <v>2890</v>
      </c>
      <c r="V56" s="108">
        <v>5</v>
      </c>
      <c r="W56" s="108">
        <v>1</v>
      </c>
      <c r="X56" s="113">
        <v>2021</v>
      </c>
      <c r="Y56" s="113">
        <v>88</v>
      </c>
      <c r="Z56" s="113">
        <v>0</v>
      </c>
      <c r="AA56" s="114" t="s">
        <v>293</v>
      </c>
      <c r="AB56" s="108">
        <v>446</v>
      </c>
      <c r="AC56" s="109" t="s">
        <v>313</v>
      </c>
      <c r="AD56" s="300" t="s">
        <v>299</v>
      </c>
      <c r="AE56" s="300" t="s">
        <v>313</v>
      </c>
      <c r="AF56" s="301">
        <f>AE56-AD56</f>
        <v>-1</v>
      </c>
      <c r="AG56" s="302">
        <f>IF(AI56="SI",0,J56)</f>
        <v>97.6</v>
      </c>
      <c r="AH56" s="303">
        <f>AG56*AF56</f>
        <v>-97.6</v>
      </c>
      <c r="AI56" s="304" t="s">
        <v>127</v>
      </c>
    </row>
    <row r="57" spans="1:35" ht="15">
      <c r="A57" s="108">
        <v>2021</v>
      </c>
      <c r="B57" s="108">
        <v>187</v>
      </c>
      <c r="C57" s="109" t="s">
        <v>331</v>
      </c>
      <c r="D57" s="297" t="s">
        <v>346</v>
      </c>
      <c r="E57" s="109" t="s">
        <v>347</v>
      </c>
      <c r="F57" s="298" t="s">
        <v>348</v>
      </c>
      <c r="G57" s="112">
        <v>59.87</v>
      </c>
      <c r="H57" s="112">
        <v>5.44</v>
      </c>
      <c r="I57" s="107" t="s">
        <v>118</v>
      </c>
      <c r="J57" s="112">
        <f>IF(I57="SI",G57-H57,G57)</f>
        <v>54.43</v>
      </c>
      <c r="K57" s="299" t="s">
        <v>349</v>
      </c>
      <c r="L57" s="108">
        <v>2021</v>
      </c>
      <c r="M57" s="108">
        <v>2007</v>
      </c>
      <c r="N57" s="109" t="s">
        <v>347</v>
      </c>
      <c r="O57" s="111" t="s">
        <v>350</v>
      </c>
      <c r="P57" s="109" t="s">
        <v>351</v>
      </c>
      <c r="Q57" s="109" t="s">
        <v>146</v>
      </c>
      <c r="R57" s="108" t="s">
        <v>123</v>
      </c>
      <c r="S57" s="111" t="s">
        <v>123</v>
      </c>
      <c r="T57" s="108">
        <v>1010203</v>
      </c>
      <c r="U57" s="108">
        <v>140</v>
      </c>
      <c r="V57" s="108">
        <v>10</v>
      </c>
      <c r="W57" s="108">
        <v>9</v>
      </c>
      <c r="X57" s="113">
        <v>2021</v>
      </c>
      <c r="Y57" s="113">
        <v>159</v>
      </c>
      <c r="Z57" s="113">
        <v>0</v>
      </c>
      <c r="AA57" s="114" t="s">
        <v>293</v>
      </c>
      <c r="AB57" s="108">
        <v>449</v>
      </c>
      <c r="AC57" s="109" t="s">
        <v>313</v>
      </c>
      <c r="AD57" s="300" t="s">
        <v>352</v>
      </c>
      <c r="AE57" s="300" t="s">
        <v>126</v>
      </c>
      <c r="AF57" s="301">
        <f>AE57-AD57</f>
        <v>133</v>
      </c>
      <c r="AG57" s="302">
        <f>IF(AI57="SI",0,J57)</f>
        <v>54.43</v>
      </c>
      <c r="AH57" s="303">
        <f>AG57*AF57</f>
        <v>7239.19</v>
      </c>
      <c r="AI57" s="304" t="s">
        <v>127</v>
      </c>
    </row>
    <row r="58" spans="1:35" ht="15">
      <c r="A58" s="108">
        <v>2021</v>
      </c>
      <c r="B58" s="108">
        <v>188</v>
      </c>
      <c r="C58" s="109" t="s">
        <v>293</v>
      </c>
      <c r="D58" s="297" t="s">
        <v>353</v>
      </c>
      <c r="E58" s="109" t="s">
        <v>354</v>
      </c>
      <c r="F58" s="298" t="s">
        <v>269</v>
      </c>
      <c r="G58" s="112">
        <v>794.95</v>
      </c>
      <c r="H58" s="112">
        <v>143.35</v>
      </c>
      <c r="I58" s="107" t="s">
        <v>118</v>
      </c>
      <c r="J58" s="112">
        <f>IF(I58="SI",G58-H58,G58)</f>
        <v>651.6</v>
      </c>
      <c r="K58" s="299" t="s">
        <v>355</v>
      </c>
      <c r="L58" s="108">
        <v>2021</v>
      </c>
      <c r="M58" s="108">
        <v>3168</v>
      </c>
      <c r="N58" s="109" t="s">
        <v>293</v>
      </c>
      <c r="O58" s="111" t="s">
        <v>356</v>
      </c>
      <c r="P58" s="109" t="s">
        <v>357</v>
      </c>
      <c r="Q58" s="109" t="s">
        <v>357</v>
      </c>
      <c r="R58" s="108" t="s">
        <v>123</v>
      </c>
      <c r="S58" s="111" t="s">
        <v>123</v>
      </c>
      <c r="T58" s="108">
        <v>1040502</v>
      </c>
      <c r="U58" s="108">
        <v>1890</v>
      </c>
      <c r="V58" s="108">
        <v>5</v>
      </c>
      <c r="W58" s="108">
        <v>1</v>
      </c>
      <c r="X58" s="113">
        <v>2021</v>
      </c>
      <c r="Y58" s="113">
        <v>325</v>
      </c>
      <c r="Z58" s="113">
        <v>0</v>
      </c>
      <c r="AA58" s="114" t="s">
        <v>293</v>
      </c>
      <c r="AB58" s="108">
        <v>439</v>
      </c>
      <c r="AC58" s="109" t="s">
        <v>313</v>
      </c>
      <c r="AD58" s="300" t="s">
        <v>358</v>
      </c>
      <c r="AE58" s="300" t="s">
        <v>313</v>
      </c>
      <c r="AF58" s="301">
        <f>AE58-AD58</f>
        <v>-29</v>
      </c>
      <c r="AG58" s="302">
        <f>IF(AI58="SI",0,J58)</f>
        <v>651.6</v>
      </c>
      <c r="AH58" s="303">
        <f>AG58*AF58</f>
        <v>-18896.4</v>
      </c>
      <c r="AI58" s="304" t="s">
        <v>127</v>
      </c>
    </row>
    <row r="59" spans="1:35" ht="15">
      <c r="A59" s="108">
        <v>2021</v>
      </c>
      <c r="B59" s="108">
        <v>189</v>
      </c>
      <c r="C59" s="109" t="s">
        <v>293</v>
      </c>
      <c r="D59" s="297" t="s">
        <v>359</v>
      </c>
      <c r="E59" s="109" t="s">
        <v>360</v>
      </c>
      <c r="F59" s="298" t="s">
        <v>156</v>
      </c>
      <c r="G59" s="112">
        <v>475.17</v>
      </c>
      <c r="H59" s="112">
        <v>0</v>
      </c>
      <c r="I59" s="107" t="s">
        <v>127</v>
      </c>
      <c r="J59" s="112">
        <f>IF(I59="SI",G59-H59,G59)</f>
        <v>475.17</v>
      </c>
      <c r="K59" s="299" t="s">
        <v>157</v>
      </c>
      <c r="L59" s="108">
        <v>2021</v>
      </c>
      <c r="M59" s="108">
        <v>3154</v>
      </c>
      <c r="N59" s="109" t="s">
        <v>293</v>
      </c>
      <c r="O59" s="111" t="s">
        <v>158</v>
      </c>
      <c r="P59" s="109" t="s">
        <v>159</v>
      </c>
      <c r="Q59" s="109" t="s">
        <v>160</v>
      </c>
      <c r="R59" s="108" t="s">
        <v>123</v>
      </c>
      <c r="S59" s="111" t="s">
        <v>123</v>
      </c>
      <c r="T59" s="108">
        <v>1010203</v>
      </c>
      <c r="U59" s="108">
        <v>140</v>
      </c>
      <c r="V59" s="108">
        <v>10</v>
      </c>
      <c r="W59" s="108">
        <v>4</v>
      </c>
      <c r="X59" s="113">
        <v>2021</v>
      </c>
      <c r="Y59" s="113">
        <v>20</v>
      </c>
      <c r="Z59" s="113">
        <v>0</v>
      </c>
      <c r="AA59" s="114" t="s">
        <v>293</v>
      </c>
      <c r="AB59" s="108">
        <v>444</v>
      </c>
      <c r="AC59" s="109" t="s">
        <v>313</v>
      </c>
      <c r="AD59" s="300" t="s">
        <v>361</v>
      </c>
      <c r="AE59" s="300" t="s">
        <v>313</v>
      </c>
      <c r="AF59" s="301">
        <f>AE59-AD59</f>
        <v>-27</v>
      </c>
      <c r="AG59" s="302">
        <f>IF(AI59="SI",0,J59)</f>
        <v>475.17</v>
      </c>
      <c r="AH59" s="303">
        <f>AG59*AF59</f>
        <v>-12829.59</v>
      </c>
      <c r="AI59" s="304" t="s">
        <v>127</v>
      </c>
    </row>
    <row r="60" spans="1:35" ht="15">
      <c r="A60" s="108">
        <v>2021</v>
      </c>
      <c r="B60" s="108">
        <v>190</v>
      </c>
      <c r="C60" s="109" t="s">
        <v>293</v>
      </c>
      <c r="D60" s="297" t="s">
        <v>362</v>
      </c>
      <c r="E60" s="109" t="s">
        <v>363</v>
      </c>
      <c r="F60" s="298" t="s">
        <v>282</v>
      </c>
      <c r="G60" s="112">
        <v>259</v>
      </c>
      <c r="H60" s="112">
        <v>46.71</v>
      </c>
      <c r="I60" s="107" t="s">
        <v>118</v>
      </c>
      <c r="J60" s="112">
        <f>IF(I60="SI",G60-H60,G60)</f>
        <v>212.29</v>
      </c>
      <c r="K60" s="299" t="s">
        <v>364</v>
      </c>
      <c r="L60" s="108">
        <v>2021</v>
      </c>
      <c r="M60" s="108">
        <v>3135</v>
      </c>
      <c r="N60" s="109" t="s">
        <v>363</v>
      </c>
      <c r="O60" s="111" t="s">
        <v>284</v>
      </c>
      <c r="P60" s="109" t="s">
        <v>285</v>
      </c>
      <c r="Q60" s="109" t="s">
        <v>285</v>
      </c>
      <c r="R60" s="108" t="s">
        <v>123</v>
      </c>
      <c r="S60" s="111" t="s">
        <v>123</v>
      </c>
      <c r="T60" s="108">
        <v>1090602</v>
      </c>
      <c r="U60" s="108">
        <v>3650</v>
      </c>
      <c r="V60" s="108">
        <v>5</v>
      </c>
      <c r="W60" s="108">
        <v>1</v>
      </c>
      <c r="X60" s="113">
        <v>2021</v>
      </c>
      <c r="Y60" s="113">
        <v>327</v>
      </c>
      <c r="Z60" s="113">
        <v>0</v>
      </c>
      <c r="AA60" s="114" t="s">
        <v>293</v>
      </c>
      <c r="AB60" s="108">
        <v>438</v>
      </c>
      <c r="AC60" s="109" t="s">
        <v>313</v>
      </c>
      <c r="AD60" s="300" t="s">
        <v>365</v>
      </c>
      <c r="AE60" s="300" t="s">
        <v>313</v>
      </c>
      <c r="AF60" s="301">
        <f>AE60-AD60</f>
        <v>-25</v>
      </c>
      <c r="AG60" s="302">
        <f>IF(AI60="SI",0,J60)</f>
        <v>212.29</v>
      </c>
      <c r="AH60" s="303">
        <f>AG60*AF60</f>
        <v>-5307.25</v>
      </c>
      <c r="AI60" s="304" t="s">
        <v>127</v>
      </c>
    </row>
    <row r="61" spans="1:35" ht="15">
      <c r="A61" s="108">
        <v>2021</v>
      </c>
      <c r="B61" s="108">
        <v>190</v>
      </c>
      <c r="C61" s="109" t="s">
        <v>293</v>
      </c>
      <c r="D61" s="297" t="s">
        <v>362</v>
      </c>
      <c r="E61" s="109" t="s">
        <v>363</v>
      </c>
      <c r="F61" s="298" t="s">
        <v>282</v>
      </c>
      <c r="G61" s="112">
        <v>1271.97</v>
      </c>
      <c r="H61" s="112">
        <v>229.37</v>
      </c>
      <c r="I61" s="107" t="s">
        <v>118</v>
      </c>
      <c r="J61" s="112">
        <f>IF(I61="SI",G61-H61,G61)</f>
        <v>1042.6</v>
      </c>
      <c r="K61" s="299" t="s">
        <v>364</v>
      </c>
      <c r="L61" s="108">
        <v>2021</v>
      </c>
      <c r="M61" s="108">
        <v>3135</v>
      </c>
      <c r="N61" s="109" t="s">
        <v>363</v>
      </c>
      <c r="O61" s="111" t="s">
        <v>284</v>
      </c>
      <c r="P61" s="109" t="s">
        <v>285</v>
      </c>
      <c r="Q61" s="109" t="s">
        <v>285</v>
      </c>
      <c r="R61" s="108" t="s">
        <v>123</v>
      </c>
      <c r="S61" s="111" t="s">
        <v>123</v>
      </c>
      <c r="T61" s="108">
        <v>1080102</v>
      </c>
      <c r="U61" s="108">
        <v>2770</v>
      </c>
      <c r="V61" s="108">
        <v>15</v>
      </c>
      <c r="W61" s="108">
        <v>1</v>
      </c>
      <c r="X61" s="113">
        <v>2021</v>
      </c>
      <c r="Y61" s="113">
        <v>326</v>
      </c>
      <c r="Z61" s="113">
        <v>0</v>
      </c>
      <c r="AA61" s="114" t="s">
        <v>293</v>
      </c>
      <c r="AB61" s="108">
        <v>437</v>
      </c>
      <c r="AC61" s="109" t="s">
        <v>313</v>
      </c>
      <c r="AD61" s="300" t="s">
        <v>365</v>
      </c>
      <c r="AE61" s="300" t="s">
        <v>313</v>
      </c>
      <c r="AF61" s="301">
        <f>AE61-AD61</f>
        <v>-25</v>
      </c>
      <c r="AG61" s="302">
        <f>IF(AI61="SI",0,J61)</f>
        <v>1042.6</v>
      </c>
      <c r="AH61" s="303">
        <f>AG61*AF61</f>
        <v>-26064.999999999996</v>
      </c>
      <c r="AI61" s="304" t="s">
        <v>127</v>
      </c>
    </row>
    <row r="62" spans="1:35" ht="15">
      <c r="A62" s="108">
        <v>2021</v>
      </c>
      <c r="B62" s="108">
        <v>191</v>
      </c>
      <c r="C62" s="109" t="s">
        <v>293</v>
      </c>
      <c r="D62" s="297" t="s">
        <v>366</v>
      </c>
      <c r="E62" s="109" t="s">
        <v>190</v>
      </c>
      <c r="F62" s="298" t="s">
        <v>219</v>
      </c>
      <c r="G62" s="112">
        <v>427</v>
      </c>
      <c r="H62" s="112">
        <v>77</v>
      </c>
      <c r="I62" s="107" t="s">
        <v>118</v>
      </c>
      <c r="J62" s="112">
        <f>IF(I62="SI",G62-H62,G62)</f>
        <v>350</v>
      </c>
      <c r="K62" s="299" t="s">
        <v>367</v>
      </c>
      <c r="L62" s="108">
        <v>2021</v>
      </c>
      <c r="M62" s="108">
        <v>3123</v>
      </c>
      <c r="N62" s="109" t="s">
        <v>360</v>
      </c>
      <c r="O62" s="111" t="s">
        <v>221</v>
      </c>
      <c r="P62" s="109" t="s">
        <v>222</v>
      </c>
      <c r="Q62" s="109" t="s">
        <v>146</v>
      </c>
      <c r="R62" s="108" t="s">
        <v>123</v>
      </c>
      <c r="S62" s="111" t="s">
        <v>123</v>
      </c>
      <c r="T62" s="108">
        <v>1010203</v>
      </c>
      <c r="U62" s="108">
        <v>140</v>
      </c>
      <c r="V62" s="108">
        <v>60</v>
      </c>
      <c r="W62" s="108">
        <v>1</v>
      </c>
      <c r="X62" s="113">
        <v>2020</v>
      </c>
      <c r="Y62" s="113">
        <v>326</v>
      </c>
      <c r="Z62" s="113">
        <v>0</v>
      </c>
      <c r="AA62" s="114" t="s">
        <v>293</v>
      </c>
      <c r="AB62" s="108">
        <v>443</v>
      </c>
      <c r="AC62" s="109" t="s">
        <v>313</v>
      </c>
      <c r="AD62" s="300" t="s">
        <v>368</v>
      </c>
      <c r="AE62" s="300" t="s">
        <v>313</v>
      </c>
      <c r="AF62" s="301">
        <f>AE62-AD62</f>
        <v>-24</v>
      </c>
      <c r="AG62" s="302">
        <f>IF(AI62="SI",0,J62)</f>
        <v>350</v>
      </c>
      <c r="AH62" s="303">
        <f>AG62*AF62</f>
        <v>-8400</v>
      </c>
      <c r="AI62" s="304" t="s">
        <v>127</v>
      </c>
    </row>
    <row r="63" spans="1:35" ht="15">
      <c r="A63" s="108">
        <v>2021</v>
      </c>
      <c r="B63" s="108">
        <v>192</v>
      </c>
      <c r="C63" s="109" t="s">
        <v>293</v>
      </c>
      <c r="D63" s="297" t="s">
        <v>369</v>
      </c>
      <c r="E63" s="109" t="s">
        <v>331</v>
      </c>
      <c r="F63" s="298" t="s">
        <v>370</v>
      </c>
      <c r="G63" s="112">
        <v>1498.77</v>
      </c>
      <c r="H63" s="112">
        <v>270.27</v>
      </c>
      <c r="I63" s="107" t="s">
        <v>127</v>
      </c>
      <c r="J63" s="112">
        <f>IF(I63="SI",G63-H63,G63)</f>
        <v>1498.77</v>
      </c>
      <c r="K63" s="299" t="s">
        <v>371</v>
      </c>
      <c r="L63" s="108">
        <v>2021</v>
      </c>
      <c r="M63" s="108">
        <v>3095</v>
      </c>
      <c r="N63" s="109" t="s">
        <v>331</v>
      </c>
      <c r="O63" s="111" t="s">
        <v>213</v>
      </c>
      <c r="P63" s="109" t="s">
        <v>146</v>
      </c>
      <c r="Q63" s="109" t="s">
        <v>214</v>
      </c>
      <c r="R63" s="108" t="s">
        <v>123</v>
      </c>
      <c r="S63" s="111" t="s">
        <v>123</v>
      </c>
      <c r="T63" s="108">
        <v>2080101</v>
      </c>
      <c r="U63" s="108">
        <v>8230</v>
      </c>
      <c r="V63" s="108">
        <v>25</v>
      </c>
      <c r="W63" s="108">
        <v>20</v>
      </c>
      <c r="X63" s="113">
        <v>2021</v>
      </c>
      <c r="Y63" s="113">
        <v>48</v>
      </c>
      <c r="Z63" s="113">
        <v>0</v>
      </c>
      <c r="AA63" s="114" t="s">
        <v>314</v>
      </c>
      <c r="AB63" s="108">
        <v>469</v>
      </c>
      <c r="AC63" s="109" t="s">
        <v>372</v>
      </c>
      <c r="AD63" s="300" t="s">
        <v>373</v>
      </c>
      <c r="AE63" s="300" t="s">
        <v>374</v>
      </c>
      <c r="AF63" s="301">
        <f>AE63-AD63</f>
        <v>-10</v>
      </c>
      <c r="AG63" s="302">
        <f>IF(AI63="SI",0,J63)</f>
        <v>1498.77</v>
      </c>
      <c r="AH63" s="303">
        <f>AG63*AF63</f>
        <v>-14987.7</v>
      </c>
      <c r="AI63" s="304" t="s">
        <v>127</v>
      </c>
    </row>
    <row r="64" spans="1:35" ht="15">
      <c r="A64" s="108">
        <v>2021</v>
      </c>
      <c r="B64" s="108">
        <v>193</v>
      </c>
      <c r="C64" s="109" t="s">
        <v>293</v>
      </c>
      <c r="D64" s="297" t="s">
        <v>375</v>
      </c>
      <c r="E64" s="109" t="s">
        <v>190</v>
      </c>
      <c r="F64" s="298" t="s">
        <v>376</v>
      </c>
      <c r="G64" s="112">
        <v>91.5</v>
      </c>
      <c r="H64" s="112">
        <v>16.5</v>
      </c>
      <c r="I64" s="107" t="s">
        <v>118</v>
      </c>
      <c r="J64" s="112">
        <f>IF(I64="SI",G64-H64,G64)</f>
        <v>75</v>
      </c>
      <c r="K64" s="299" t="s">
        <v>220</v>
      </c>
      <c r="L64" s="108">
        <v>2021</v>
      </c>
      <c r="M64" s="108">
        <v>3100</v>
      </c>
      <c r="N64" s="109" t="s">
        <v>331</v>
      </c>
      <c r="O64" s="111" t="s">
        <v>221</v>
      </c>
      <c r="P64" s="109" t="s">
        <v>222</v>
      </c>
      <c r="Q64" s="109" t="s">
        <v>146</v>
      </c>
      <c r="R64" s="108" t="s">
        <v>123</v>
      </c>
      <c r="S64" s="111" t="s">
        <v>123</v>
      </c>
      <c r="T64" s="108">
        <v>1010203</v>
      </c>
      <c r="U64" s="108">
        <v>140</v>
      </c>
      <c r="V64" s="108">
        <v>60</v>
      </c>
      <c r="W64" s="108">
        <v>1</v>
      </c>
      <c r="X64" s="113">
        <v>2021</v>
      </c>
      <c r="Y64" s="113">
        <v>196</v>
      </c>
      <c r="Z64" s="113">
        <v>0</v>
      </c>
      <c r="AA64" s="114" t="s">
        <v>293</v>
      </c>
      <c r="AB64" s="108">
        <v>441</v>
      </c>
      <c r="AC64" s="109" t="s">
        <v>313</v>
      </c>
      <c r="AD64" s="300" t="s">
        <v>373</v>
      </c>
      <c r="AE64" s="300" t="s">
        <v>313</v>
      </c>
      <c r="AF64" s="301">
        <f>AE64-AD64</f>
        <v>-23</v>
      </c>
      <c r="AG64" s="302">
        <f>IF(AI64="SI",0,J64)</f>
        <v>75</v>
      </c>
      <c r="AH64" s="303">
        <f>AG64*AF64</f>
        <v>-1725</v>
      </c>
      <c r="AI64" s="304" t="s">
        <v>127</v>
      </c>
    </row>
    <row r="65" spans="1:35" ht="15">
      <c r="A65" s="108">
        <v>2021</v>
      </c>
      <c r="B65" s="108">
        <v>193</v>
      </c>
      <c r="C65" s="109" t="s">
        <v>293</v>
      </c>
      <c r="D65" s="297" t="s">
        <v>375</v>
      </c>
      <c r="E65" s="109" t="s">
        <v>190</v>
      </c>
      <c r="F65" s="298" t="s">
        <v>376</v>
      </c>
      <c r="G65" s="112">
        <v>54.9</v>
      </c>
      <c r="H65" s="112">
        <v>9.9</v>
      </c>
      <c r="I65" s="107" t="s">
        <v>118</v>
      </c>
      <c r="J65" s="112">
        <f>IF(I65="SI",G65-H65,G65)</f>
        <v>45</v>
      </c>
      <c r="K65" s="299" t="s">
        <v>377</v>
      </c>
      <c r="L65" s="108">
        <v>2021</v>
      </c>
      <c r="M65" s="108">
        <v>3100</v>
      </c>
      <c r="N65" s="109" t="s">
        <v>331</v>
      </c>
      <c r="O65" s="111" t="s">
        <v>221</v>
      </c>
      <c r="P65" s="109" t="s">
        <v>222</v>
      </c>
      <c r="Q65" s="109" t="s">
        <v>146</v>
      </c>
      <c r="R65" s="108" t="s">
        <v>123</v>
      </c>
      <c r="S65" s="111" t="s">
        <v>123</v>
      </c>
      <c r="T65" s="108">
        <v>1010203</v>
      </c>
      <c r="U65" s="108">
        <v>140</v>
      </c>
      <c r="V65" s="108">
        <v>60</v>
      </c>
      <c r="W65" s="108">
        <v>1</v>
      </c>
      <c r="X65" s="113">
        <v>2021</v>
      </c>
      <c r="Y65" s="113">
        <v>251</v>
      </c>
      <c r="Z65" s="113">
        <v>0</v>
      </c>
      <c r="AA65" s="114" t="s">
        <v>293</v>
      </c>
      <c r="AB65" s="108">
        <v>442</v>
      </c>
      <c r="AC65" s="109" t="s">
        <v>313</v>
      </c>
      <c r="AD65" s="300" t="s">
        <v>373</v>
      </c>
      <c r="AE65" s="300" t="s">
        <v>313</v>
      </c>
      <c r="AF65" s="301">
        <f>AE65-AD65</f>
        <v>-23</v>
      </c>
      <c r="AG65" s="302">
        <f>IF(AI65="SI",0,J65)</f>
        <v>45</v>
      </c>
      <c r="AH65" s="303">
        <f>AG65*AF65</f>
        <v>-1035</v>
      </c>
      <c r="AI65" s="304" t="s">
        <v>127</v>
      </c>
    </row>
    <row r="66" spans="1:35" ht="15">
      <c r="A66" s="108">
        <v>2021</v>
      </c>
      <c r="B66" s="108">
        <v>194</v>
      </c>
      <c r="C66" s="109" t="s">
        <v>293</v>
      </c>
      <c r="D66" s="297" t="s">
        <v>378</v>
      </c>
      <c r="E66" s="109" t="s">
        <v>254</v>
      </c>
      <c r="F66" s="298" t="s">
        <v>379</v>
      </c>
      <c r="G66" s="112">
        <v>10435.88</v>
      </c>
      <c r="H66" s="112">
        <v>1881.88</v>
      </c>
      <c r="I66" s="107" t="s">
        <v>118</v>
      </c>
      <c r="J66" s="112">
        <f>IF(I66="SI",G66-H66,G66)</f>
        <v>8554</v>
      </c>
      <c r="K66" s="299" t="s">
        <v>380</v>
      </c>
      <c r="L66" s="108">
        <v>2021</v>
      </c>
      <c r="M66" s="108">
        <v>3122</v>
      </c>
      <c r="N66" s="109" t="s">
        <v>360</v>
      </c>
      <c r="O66" s="111" t="s">
        <v>381</v>
      </c>
      <c r="P66" s="109" t="s">
        <v>382</v>
      </c>
      <c r="Q66" s="109" t="s">
        <v>382</v>
      </c>
      <c r="R66" s="108" t="s">
        <v>123</v>
      </c>
      <c r="S66" s="111" t="s">
        <v>123</v>
      </c>
      <c r="T66" s="108">
        <v>2080101</v>
      </c>
      <c r="U66" s="108">
        <v>8230</v>
      </c>
      <c r="V66" s="108">
        <v>50</v>
      </c>
      <c r="W66" s="108">
        <v>1</v>
      </c>
      <c r="X66" s="113">
        <v>2021</v>
      </c>
      <c r="Y66" s="113">
        <v>163</v>
      </c>
      <c r="Z66" s="113">
        <v>0</v>
      </c>
      <c r="AA66" s="114" t="s">
        <v>383</v>
      </c>
      <c r="AB66" s="108">
        <v>471</v>
      </c>
      <c r="AC66" s="109" t="s">
        <v>372</v>
      </c>
      <c r="AD66" s="300" t="s">
        <v>368</v>
      </c>
      <c r="AE66" s="300" t="s">
        <v>374</v>
      </c>
      <c r="AF66" s="301">
        <f>AE66-AD66</f>
        <v>-11</v>
      </c>
      <c r="AG66" s="302">
        <f>IF(AI66="SI",0,J66)</f>
        <v>8554</v>
      </c>
      <c r="AH66" s="303">
        <f>AG66*AF66</f>
        <v>-94094</v>
      </c>
      <c r="AI66" s="304" t="s">
        <v>127</v>
      </c>
    </row>
    <row r="67" spans="1:35" ht="15">
      <c r="A67" s="108">
        <v>2021</v>
      </c>
      <c r="B67" s="108">
        <v>195</v>
      </c>
      <c r="C67" s="109" t="s">
        <v>293</v>
      </c>
      <c r="D67" s="297" t="s">
        <v>384</v>
      </c>
      <c r="E67" s="109" t="s">
        <v>331</v>
      </c>
      <c r="F67" s="298" t="s">
        <v>385</v>
      </c>
      <c r="G67" s="112">
        <v>507.52</v>
      </c>
      <c r="H67" s="112">
        <v>91.52</v>
      </c>
      <c r="I67" s="107" t="s">
        <v>127</v>
      </c>
      <c r="J67" s="112">
        <f>IF(I67="SI",G67-H67,G67)</f>
        <v>507.52</v>
      </c>
      <c r="K67" s="299" t="s">
        <v>386</v>
      </c>
      <c r="L67" s="108">
        <v>2021</v>
      </c>
      <c r="M67" s="108">
        <v>3089</v>
      </c>
      <c r="N67" s="109" t="s">
        <v>331</v>
      </c>
      <c r="O67" s="111" t="s">
        <v>387</v>
      </c>
      <c r="P67" s="109" t="s">
        <v>388</v>
      </c>
      <c r="Q67" s="109" t="s">
        <v>389</v>
      </c>
      <c r="R67" s="108" t="s">
        <v>123</v>
      </c>
      <c r="S67" s="111" t="s">
        <v>123</v>
      </c>
      <c r="T67" s="108">
        <v>1010203</v>
      </c>
      <c r="U67" s="108">
        <v>140</v>
      </c>
      <c r="V67" s="108">
        <v>25</v>
      </c>
      <c r="W67" s="108">
        <v>1</v>
      </c>
      <c r="X67" s="113">
        <v>2020</v>
      </c>
      <c r="Y67" s="113">
        <v>23</v>
      </c>
      <c r="Z67" s="113">
        <v>0</v>
      </c>
      <c r="AA67" s="114" t="s">
        <v>293</v>
      </c>
      <c r="AB67" s="108">
        <v>465</v>
      </c>
      <c r="AC67" s="109" t="s">
        <v>372</v>
      </c>
      <c r="AD67" s="300" t="s">
        <v>373</v>
      </c>
      <c r="AE67" s="300" t="s">
        <v>374</v>
      </c>
      <c r="AF67" s="301">
        <f>AE67-AD67</f>
        <v>-10</v>
      </c>
      <c r="AG67" s="302">
        <f>IF(AI67="SI",0,J67)</f>
        <v>507.52</v>
      </c>
      <c r="AH67" s="303">
        <f>AG67*AF67</f>
        <v>-5075.2</v>
      </c>
      <c r="AI67" s="304" t="s">
        <v>127</v>
      </c>
    </row>
    <row r="68" spans="1:35" ht="15">
      <c r="A68" s="108">
        <v>2021</v>
      </c>
      <c r="B68" s="108">
        <v>196</v>
      </c>
      <c r="C68" s="109" t="s">
        <v>293</v>
      </c>
      <c r="D68" s="297" t="s">
        <v>390</v>
      </c>
      <c r="E68" s="109" t="s">
        <v>331</v>
      </c>
      <c r="F68" s="298" t="s">
        <v>146</v>
      </c>
      <c r="G68" s="112">
        <v>2412.7</v>
      </c>
      <c r="H68" s="112">
        <v>697.84</v>
      </c>
      <c r="I68" s="107" t="s">
        <v>118</v>
      </c>
      <c r="J68" s="112">
        <f>IF(I68="SI",G68-H68,G68)</f>
        <v>1714.8599999999997</v>
      </c>
      <c r="K68" s="299" t="s">
        <v>391</v>
      </c>
      <c r="L68" s="108">
        <v>2021</v>
      </c>
      <c r="M68" s="108">
        <v>3088</v>
      </c>
      <c r="N68" s="109" t="s">
        <v>331</v>
      </c>
      <c r="O68" s="111" t="s">
        <v>387</v>
      </c>
      <c r="P68" s="109" t="s">
        <v>388</v>
      </c>
      <c r="Q68" s="109" t="s">
        <v>389</v>
      </c>
      <c r="R68" s="108" t="s">
        <v>123</v>
      </c>
      <c r="S68" s="111" t="s">
        <v>123</v>
      </c>
      <c r="T68" s="108">
        <v>1010203</v>
      </c>
      <c r="U68" s="108">
        <v>140</v>
      </c>
      <c r="V68" s="108">
        <v>25</v>
      </c>
      <c r="W68" s="108">
        <v>1</v>
      </c>
      <c r="X68" s="113">
        <v>2021</v>
      </c>
      <c r="Y68" s="113">
        <v>323</v>
      </c>
      <c r="Z68" s="113">
        <v>0</v>
      </c>
      <c r="AA68" s="114" t="s">
        <v>293</v>
      </c>
      <c r="AB68" s="108">
        <v>467</v>
      </c>
      <c r="AC68" s="109" t="s">
        <v>372</v>
      </c>
      <c r="AD68" s="300" t="s">
        <v>373</v>
      </c>
      <c r="AE68" s="300" t="s">
        <v>374</v>
      </c>
      <c r="AF68" s="301">
        <f>AE68-AD68</f>
        <v>-10</v>
      </c>
      <c r="AG68" s="302">
        <f>IF(AI68="SI",0,J68)</f>
        <v>1714.8599999999997</v>
      </c>
      <c r="AH68" s="303">
        <f>AG68*AF68</f>
        <v>-17148.6</v>
      </c>
      <c r="AI68" s="304" t="s">
        <v>127</v>
      </c>
    </row>
    <row r="69" spans="1:35" ht="15">
      <c r="A69" s="108">
        <v>2021</v>
      </c>
      <c r="B69" s="108">
        <v>196</v>
      </c>
      <c r="C69" s="109" t="s">
        <v>293</v>
      </c>
      <c r="D69" s="297" t="s">
        <v>390</v>
      </c>
      <c r="E69" s="109" t="s">
        <v>331</v>
      </c>
      <c r="F69" s="298" t="s">
        <v>146</v>
      </c>
      <c r="G69" s="112">
        <v>1457.14</v>
      </c>
      <c r="H69" s="112">
        <v>0</v>
      </c>
      <c r="I69" s="107" t="s">
        <v>118</v>
      </c>
      <c r="J69" s="112">
        <f>IF(I69="SI",G69-H69,G69)</f>
        <v>1457.14</v>
      </c>
      <c r="K69" s="299" t="s">
        <v>391</v>
      </c>
      <c r="L69" s="108">
        <v>2021</v>
      </c>
      <c r="M69" s="108">
        <v>3088</v>
      </c>
      <c r="N69" s="109" t="s">
        <v>331</v>
      </c>
      <c r="O69" s="111" t="s">
        <v>387</v>
      </c>
      <c r="P69" s="109" t="s">
        <v>388</v>
      </c>
      <c r="Q69" s="109" t="s">
        <v>389</v>
      </c>
      <c r="R69" s="108" t="s">
        <v>123</v>
      </c>
      <c r="S69" s="111" t="s">
        <v>123</v>
      </c>
      <c r="T69" s="108">
        <v>1010203</v>
      </c>
      <c r="U69" s="108">
        <v>140</v>
      </c>
      <c r="V69" s="108">
        <v>25</v>
      </c>
      <c r="W69" s="108">
        <v>1</v>
      </c>
      <c r="X69" s="113">
        <v>2020</v>
      </c>
      <c r="Y69" s="113">
        <v>320</v>
      </c>
      <c r="Z69" s="113">
        <v>0</v>
      </c>
      <c r="AA69" s="114" t="s">
        <v>293</v>
      </c>
      <c r="AB69" s="108">
        <v>466</v>
      </c>
      <c r="AC69" s="109" t="s">
        <v>372</v>
      </c>
      <c r="AD69" s="300" t="s">
        <v>373</v>
      </c>
      <c r="AE69" s="300" t="s">
        <v>374</v>
      </c>
      <c r="AF69" s="301">
        <f>AE69-AD69</f>
        <v>-10</v>
      </c>
      <c r="AG69" s="302">
        <f>IF(AI69="SI",0,J69)</f>
        <v>1457.14</v>
      </c>
      <c r="AH69" s="303">
        <f>AG69*AF69</f>
        <v>-14571.400000000001</v>
      </c>
      <c r="AI69" s="304" t="s">
        <v>127</v>
      </c>
    </row>
    <row r="70" spans="1:35" ht="15">
      <c r="A70" s="108">
        <v>2021</v>
      </c>
      <c r="B70" s="108">
        <v>197</v>
      </c>
      <c r="C70" s="109" t="s">
        <v>293</v>
      </c>
      <c r="D70" s="297" t="s">
        <v>392</v>
      </c>
      <c r="E70" s="109" t="s">
        <v>293</v>
      </c>
      <c r="F70" s="298" t="s">
        <v>171</v>
      </c>
      <c r="G70" s="112">
        <v>507.52</v>
      </c>
      <c r="H70" s="112">
        <v>91.52</v>
      </c>
      <c r="I70" s="107" t="s">
        <v>118</v>
      </c>
      <c r="J70" s="112">
        <f>IF(I70="SI",G70-H70,G70)</f>
        <v>416</v>
      </c>
      <c r="K70" s="299" t="s">
        <v>172</v>
      </c>
      <c r="L70" s="108">
        <v>2021</v>
      </c>
      <c r="M70" s="108">
        <v>3172</v>
      </c>
      <c r="N70" s="109" t="s">
        <v>293</v>
      </c>
      <c r="O70" s="111" t="s">
        <v>174</v>
      </c>
      <c r="P70" s="109" t="s">
        <v>175</v>
      </c>
      <c r="Q70" s="109" t="s">
        <v>146</v>
      </c>
      <c r="R70" s="108" t="s">
        <v>123</v>
      </c>
      <c r="S70" s="111" t="s">
        <v>123</v>
      </c>
      <c r="T70" s="108">
        <v>1080203</v>
      </c>
      <c r="U70" s="108">
        <v>2890</v>
      </c>
      <c r="V70" s="108">
        <v>5</v>
      </c>
      <c r="W70" s="108">
        <v>1</v>
      </c>
      <c r="X70" s="113">
        <v>2021</v>
      </c>
      <c r="Y70" s="113">
        <v>88</v>
      </c>
      <c r="Z70" s="113">
        <v>0</v>
      </c>
      <c r="AA70" s="114" t="s">
        <v>293</v>
      </c>
      <c r="AB70" s="108">
        <v>446</v>
      </c>
      <c r="AC70" s="109" t="s">
        <v>313</v>
      </c>
      <c r="AD70" s="300" t="s">
        <v>358</v>
      </c>
      <c r="AE70" s="300" t="s">
        <v>313</v>
      </c>
      <c r="AF70" s="301">
        <f>AE70-AD70</f>
        <v>-29</v>
      </c>
      <c r="AG70" s="302">
        <f>IF(AI70="SI",0,J70)</f>
        <v>416</v>
      </c>
      <c r="AH70" s="303">
        <f>AG70*AF70</f>
        <v>-12064</v>
      </c>
      <c r="AI70" s="304" t="s">
        <v>127</v>
      </c>
    </row>
    <row r="71" spans="1:35" ht="15">
      <c r="A71" s="108">
        <v>2021</v>
      </c>
      <c r="B71" s="108">
        <v>198</v>
      </c>
      <c r="C71" s="109" t="s">
        <v>293</v>
      </c>
      <c r="D71" s="297" t="s">
        <v>393</v>
      </c>
      <c r="E71" s="109" t="s">
        <v>293</v>
      </c>
      <c r="F71" s="298" t="s">
        <v>206</v>
      </c>
      <c r="G71" s="112">
        <v>38.41</v>
      </c>
      <c r="H71" s="112">
        <v>6.93</v>
      </c>
      <c r="I71" s="107" t="s">
        <v>118</v>
      </c>
      <c r="J71" s="112">
        <f>IF(I71="SI",G71-H71,G71)</f>
        <v>31.479999999999997</v>
      </c>
      <c r="K71" s="299" t="s">
        <v>207</v>
      </c>
      <c r="L71" s="108">
        <v>2021</v>
      </c>
      <c r="M71" s="108">
        <v>3170</v>
      </c>
      <c r="N71" s="109" t="s">
        <v>293</v>
      </c>
      <c r="O71" s="111" t="s">
        <v>174</v>
      </c>
      <c r="P71" s="109" t="s">
        <v>175</v>
      </c>
      <c r="Q71" s="109" t="s">
        <v>146</v>
      </c>
      <c r="R71" s="108" t="s">
        <v>123</v>
      </c>
      <c r="S71" s="111" t="s">
        <v>123</v>
      </c>
      <c r="T71" s="108">
        <v>1010203</v>
      </c>
      <c r="U71" s="108">
        <v>140</v>
      </c>
      <c r="V71" s="108">
        <v>10</v>
      </c>
      <c r="W71" s="108">
        <v>1</v>
      </c>
      <c r="X71" s="113">
        <v>2021</v>
      </c>
      <c r="Y71" s="113">
        <v>87</v>
      </c>
      <c r="Z71" s="113">
        <v>0</v>
      </c>
      <c r="AA71" s="114" t="s">
        <v>293</v>
      </c>
      <c r="AB71" s="108">
        <v>445</v>
      </c>
      <c r="AC71" s="109" t="s">
        <v>313</v>
      </c>
      <c r="AD71" s="300" t="s">
        <v>358</v>
      </c>
      <c r="AE71" s="300" t="s">
        <v>313</v>
      </c>
      <c r="AF71" s="301">
        <f>AE71-AD71</f>
        <v>-29</v>
      </c>
      <c r="AG71" s="302">
        <f>IF(AI71="SI",0,J71)</f>
        <v>31.479999999999997</v>
      </c>
      <c r="AH71" s="303">
        <f>AG71*AF71</f>
        <v>-912.92</v>
      </c>
      <c r="AI71" s="304" t="s">
        <v>127</v>
      </c>
    </row>
    <row r="72" spans="1:35" ht="15">
      <c r="A72" s="108">
        <v>2021</v>
      </c>
      <c r="B72" s="108">
        <v>199</v>
      </c>
      <c r="C72" s="109" t="s">
        <v>293</v>
      </c>
      <c r="D72" s="297" t="s">
        <v>394</v>
      </c>
      <c r="E72" s="109" t="s">
        <v>293</v>
      </c>
      <c r="F72" s="298" t="s">
        <v>209</v>
      </c>
      <c r="G72" s="112">
        <v>89.74</v>
      </c>
      <c r="H72" s="112">
        <v>16.18</v>
      </c>
      <c r="I72" s="107" t="s">
        <v>118</v>
      </c>
      <c r="J72" s="112">
        <f>IF(I72="SI",G72-H72,G72)</f>
        <v>73.56</v>
      </c>
      <c r="K72" s="299" t="s">
        <v>207</v>
      </c>
      <c r="L72" s="108">
        <v>2021</v>
      </c>
      <c r="M72" s="108">
        <v>3169</v>
      </c>
      <c r="N72" s="109" t="s">
        <v>293</v>
      </c>
      <c r="O72" s="111" t="s">
        <v>174</v>
      </c>
      <c r="P72" s="109" t="s">
        <v>175</v>
      </c>
      <c r="Q72" s="109" t="s">
        <v>146</v>
      </c>
      <c r="R72" s="108" t="s">
        <v>123</v>
      </c>
      <c r="S72" s="111" t="s">
        <v>123</v>
      </c>
      <c r="T72" s="108">
        <v>1010203</v>
      </c>
      <c r="U72" s="108">
        <v>140</v>
      </c>
      <c r="V72" s="108">
        <v>10</v>
      </c>
      <c r="W72" s="108">
        <v>1</v>
      </c>
      <c r="X72" s="113">
        <v>2021</v>
      </c>
      <c r="Y72" s="113">
        <v>87</v>
      </c>
      <c r="Z72" s="113">
        <v>0</v>
      </c>
      <c r="AA72" s="114" t="s">
        <v>293</v>
      </c>
      <c r="AB72" s="108">
        <v>445</v>
      </c>
      <c r="AC72" s="109" t="s">
        <v>313</v>
      </c>
      <c r="AD72" s="300" t="s">
        <v>358</v>
      </c>
      <c r="AE72" s="300" t="s">
        <v>313</v>
      </c>
      <c r="AF72" s="301">
        <f>AE72-AD72</f>
        <v>-29</v>
      </c>
      <c r="AG72" s="302">
        <f>IF(AI72="SI",0,J72)</f>
        <v>73.56</v>
      </c>
      <c r="AH72" s="303">
        <f>AG72*AF72</f>
        <v>-2133.2400000000002</v>
      </c>
      <c r="AI72" s="304" t="s">
        <v>127</v>
      </c>
    </row>
    <row r="73" spans="1:35" ht="15">
      <c r="A73" s="108">
        <v>2021</v>
      </c>
      <c r="B73" s="108">
        <v>200</v>
      </c>
      <c r="C73" s="109" t="s">
        <v>293</v>
      </c>
      <c r="D73" s="297" t="s">
        <v>395</v>
      </c>
      <c r="E73" s="109" t="s">
        <v>293</v>
      </c>
      <c r="F73" s="298" t="s">
        <v>343</v>
      </c>
      <c r="G73" s="112">
        <v>28.65</v>
      </c>
      <c r="H73" s="112">
        <v>5.17</v>
      </c>
      <c r="I73" s="107" t="s">
        <v>118</v>
      </c>
      <c r="J73" s="112">
        <f>IF(I73="SI",G73-H73,G73)</f>
        <v>23.479999999999997</v>
      </c>
      <c r="K73" s="299" t="s">
        <v>172</v>
      </c>
      <c r="L73" s="108">
        <v>2021</v>
      </c>
      <c r="M73" s="108">
        <v>3171</v>
      </c>
      <c r="N73" s="109" t="s">
        <v>293</v>
      </c>
      <c r="O73" s="111" t="s">
        <v>174</v>
      </c>
      <c r="P73" s="109" t="s">
        <v>175</v>
      </c>
      <c r="Q73" s="109" t="s">
        <v>146</v>
      </c>
      <c r="R73" s="108" t="s">
        <v>123</v>
      </c>
      <c r="S73" s="111" t="s">
        <v>123</v>
      </c>
      <c r="T73" s="108">
        <v>1080203</v>
      </c>
      <c r="U73" s="108">
        <v>2890</v>
      </c>
      <c r="V73" s="108">
        <v>5</v>
      </c>
      <c r="W73" s="108">
        <v>1</v>
      </c>
      <c r="X73" s="113">
        <v>2021</v>
      </c>
      <c r="Y73" s="113">
        <v>88</v>
      </c>
      <c r="Z73" s="113">
        <v>0</v>
      </c>
      <c r="AA73" s="114" t="s">
        <v>293</v>
      </c>
      <c r="AB73" s="108">
        <v>446</v>
      </c>
      <c r="AC73" s="109" t="s">
        <v>313</v>
      </c>
      <c r="AD73" s="300" t="s">
        <v>358</v>
      </c>
      <c r="AE73" s="300" t="s">
        <v>313</v>
      </c>
      <c r="AF73" s="301">
        <f>AE73-AD73</f>
        <v>-29</v>
      </c>
      <c r="AG73" s="302">
        <f>IF(AI73="SI",0,J73)</f>
        <v>23.479999999999997</v>
      </c>
      <c r="AH73" s="303">
        <f>AG73*AF73</f>
        <v>-680.92</v>
      </c>
      <c r="AI73" s="304" t="s">
        <v>127</v>
      </c>
    </row>
    <row r="74" spans="1:35" ht="15">
      <c r="A74" s="108">
        <v>2021</v>
      </c>
      <c r="B74" s="108">
        <v>201</v>
      </c>
      <c r="C74" s="109" t="s">
        <v>293</v>
      </c>
      <c r="D74" s="297" t="s">
        <v>396</v>
      </c>
      <c r="E74" s="109" t="s">
        <v>293</v>
      </c>
      <c r="F74" s="298" t="s">
        <v>345</v>
      </c>
      <c r="G74" s="112">
        <v>28.65</v>
      </c>
      <c r="H74" s="112">
        <v>5.17</v>
      </c>
      <c r="I74" s="107" t="s">
        <v>118</v>
      </c>
      <c r="J74" s="112">
        <f>IF(I74="SI",G74-H74,G74)</f>
        <v>23.479999999999997</v>
      </c>
      <c r="K74" s="299" t="s">
        <v>172</v>
      </c>
      <c r="L74" s="108">
        <v>2021</v>
      </c>
      <c r="M74" s="108">
        <v>3167</v>
      </c>
      <c r="N74" s="109" t="s">
        <v>293</v>
      </c>
      <c r="O74" s="111" t="s">
        <v>174</v>
      </c>
      <c r="P74" s="109" t="s">
        <v>175</v>
      </c>
      <c r="Q74" s="109" t="s">
        <v>146</v>
      </c>
      <c r="R74" s="108" t="s">
        <v>123</v>
      </c>
      <c r="S74" s="111" t="s">
        <v>123</v>
      </c>
      <c r="T74" s="108">
        <v>1080203</v>
      </c>
      <c r="U74" s="108">
        <v>2890</v>
      </c>
      <c r="V74" s="108">
        <v>5</v>
      </c>
      <c r="W74" s="108">
        <v>1</v>
      </c>
      <c r="X74" s="113">
        <v>2021</v>
      </c>
      <c r="Y74" s="113">
        <v>88</v>
      </c>
      <c r="Z74" s="113">
        <v>0</v>
      </c>
      <c r="AA74" s="114" t="s">
        <v>293</v>
      </c>
      <c r="AB74" s="108">
        <v>446</v>
      </c>
      <c r="AC74" s="109" t="s">
        <v>313</v>
      </c>
      <c r="AD74" s="300" t="s">
        <v>358</v>
      </c>
      <c r="AE74" s="300" t="s">
        <v>313</v>
      </c>
      <c r="AF74" s="301">
        <f>AE74-AD74</f>
        <v>-29</v>
      </c>
      <c r="AG74" s="302">
        <f>IF(AI74="SI",0,J74)</f>
        <v>23.479999999999997</v>
      </c>
      <c r="AH74" s="303">
        <f>AG74*AF74</f>
        <v>-680.92</v>
      </c>
      <c r="AI74" s="304" t="s">
        <v>127</v>
      </c>
    </row>
    <row r="75" spans="1:35" ht="15">
      <c r="A75" s="108">
        <v>2021</v>
      </c>
      <c r="B75" s="108">
        <v>202</v>
      </c>
      <c r="C75" s="109" t="s">
        <v>293</v>
      </c>
      <c r="D75" s="297" t="s">
        <v>397</v>
      </c>
      <c r="E75" s="109" t="s">
        <v>303</v>
      </c>
      <c r="F75" s="298" t="s">
        <v>398</v>
      </c>
      <c r="G75" s="112">
        <v>1778.79</v>
      </c>
      <c r="H75" s="112">
        <v>320.77</v>
      </c>
      <c r="I75" s="107" t="s">
        <v>118</v>
      </c>
      <c r="J75" s="112">
        <f>IF(I75="SI",G75-H75,G75)</f>
        <v>1458.02</v>
      </c>
      <c r="K75" s="299" t="s">
        <v>399</v>
      </c>
      <c r="L75" s="108">
        <v>2021</v>
      </c>
      <c r="M75" s="108">
        <v>2797</v>
      </c>
      <c r="N75" s="109" t="s">
        <v>400</v>
      </c>
      <c r="O75" s="111" t="s">
        <v>401</v>
      </c>
      <c r="P75" s="109" t="s">
        <v>402</v>
      </c>
      <c r="Q75" s="109" t="s">
        <v>402</v>
      </c>
      <c r="R75" s="108" t="s">
        <v>123</v>
      </c>
      <c r="S75" s="111" t="s">
        <v>123</v>
      </c>
      <c r="T75" s="108">
        <v>1010203</v>
      </c>
      <c r="U75" s="108">
        <v>140</v>
      </c>
      <c r="V75" s="108">
        <v>10</v>
      </c>
      <c r="W75" s="108">
        <v>6</v>
      </c>
      <c r="X75" s="113">
        <v>2021</v>
      </c>
      <c r="Y75" s="113">
        <v>62</v>
      </c>
      <c r="Z75" s="113">
        <v>0</v>
      </c>
      <c r="AA75" s="114" t="s">
        <v>293</v>
      </c>
      <c r="AB75" s="108">
        <v>447</v>
      </c>
      <c r="AC75" s="109" t="s">
        <v>313</v>
      </c>
      <c r="AD75" s="300" t="s">
        <v>363</v>
      </c>
      <c r="AE75" s="300" t="s">
        <v>403</v>
      </c>
      <c r="AF75" s="301">
        <f>AE75-AD75</f>
        <v>25</v>
      </c>
      <c r="AG75" s="302">
        <f>IF(AI75="SI",0,J75)</f>
        <v>1458.02</v>
      </c>
      <c r="AH75" s="303">
        <f>AG75*AF75</f>
        <v>36450.5</v>
      </c>
      <c r="AI75" s="304" t="s">
        <v>127</v>
      </c>
    </row>
    <row r="76" spans="1:35" ht="15">
      <c r="A76" s="108">
        <v>2021</v>
      </c>
      <c r="B76" s="108">
        <v>202</v>
      </c>
      <c r="C76" s="109" t="s">
        <v>293</v>
      </c>
      <c r="D76" s="297" t="s">
        <v>397</v>
      </c>
      <c r="E76" s="109" t="s">
        <v>303</v>
      </c>
      <c r="F76" s="298" t="s">
        <v>398</v>
      </c>
      <c r="G76" s="112">
        <v>549</v>
      </c>
      <c r="H76" s="112">
        <v>180.94</v>
      </c>
      <c r="I76" s="107" t="s">
        <v>118</v>
      </c>
      <c r="J76" s="112">
        <f>IF(I76="SI",G76-H76,G76)</f>
        <v>368.06</v>
      </c>
      <c r="K76" s="299" t="s">
        <v>399</v>
      </c>
      <c r="L76" s="108">
        <v>2021</v>
      </c>
      <c r="M76" s="108">
        <v>2797</v>
      </c>
      <c r="N76" s="109" t="s">
        <v>400</v>
      </c>
      <c r="O76" s="111" t="s">
        <v>401</v>
      </c>
      <c r="P76" s="109" t="s">
        <v>402</v>
      </c>
      <c r="Q76" s="109" t="s">
        <v>402</v>
      </c>
      <c r="R76" s="108" t="s">
        <v>123</v>
      </c>
      <c r="S76" s="111" t="s">
        <v>123</v>
      </c>
      <c r="T76" s="108">
        <v>1010303</v>
      </c>
      <c r="U76" s="108">
        <v>250</v>
      </c>
      <c r="V76" s="108">
        <v>15</v>
      </c>
      <c r="W76" s="108">
        <v>1</v>
      </c>
      <c r="X76" s="113">
        <v>2021</v>
      </c>
      <c r="Y76" s="113">
        <v>252</v>
      </c>
      <c r="Z76" s="113">
        <v>0</v>
      </c>
      <c r="AA76" s="114" t="s">
        <v>293</v>
      </c>
      <c r="AB76" s="108">
        <v>448</v>
      </c>
      <c r="AC76" s="109" t="s">
        <v>313</v>
      </c>
      <c r="AD76" s="300" t="s">
        <v>363</v>
      </c>
      <c r="AE76" s="300" t="s">
        <v>403</v>
      </c>
      <c r="AF76" s="301">
        <f>AE76-AD76</f>
        <v>25</v>
      </c>
      <c r="AG76" s="302">
        <f>IF(AI76="SI",0,J76)</f>
        <v>368.06</v>
      </c>
      <c r="AH76" s="303">
        <f>AG76*AF76</f>
        <v>9201.5</v>
      </c>
      <c r="AI76" s="304" t="s">
        <v>127</v>
      </c>
    </row>
    <row r="77" spans="1:35" ht="15">
      <c r="A77" s="108">
        <v>2021</v>
      </c>
      <c r="B77" s="108">
        <v>202</v>
      </c>
      <c r="C77" s="109" t="s">
        <v>293</v>
      </c>
      <c r="D77" s="297" t="s">
        <v>397</v>
      </c>
      <c r="E77" s="109" t="s">
        <v>303</v>
      </c>
      <c r="F77" s="298" t="s">
        <v>398</v>
      </c>
      <c r="G77" s="112">
        <v>454.42</v>
      </c>
      <c r="H77" s="112">
        <v>0</v>
      </c>
      <c r="I77" s="107" t="s">
        <v>118</v>
      </c>
      <c r="J77" s="112">
        <f>IF(I77="SI",G77-H77,G77)</f>
        <v>454.42</v>
      </c>
      <c r="K77" s="299" t="s">
        <v>399</v>
      </c>
      <c r="L77" s="108">
        <v>2021</v>
      </c>
      <c r="M77" s="108">
        <v>2797</v>
      </c>
      <c r="N77" s="109" t="s">
        <v>400</v>
      </c>
      <c r="O77" s="111" t="s">
        <v>401</v>
      </c>
      <c r="P77" s="109" t="s">
        <v>402</v>
      </c>
      <c r="Q77" s="109" t="s">
        <v>402</v>
      </c>
      <c r="R77" s="108" t="s">
        <v>123</v>
      </c>
      <c r="S77" s="111" t="s">
        <v>123</v>
      </c>
      <c r="T77" s="108">
        <v>1010203</v>
      </c>
      <c r="U77" s="108">
        <v>140</v>
      </c>
      <c r="V77" s="108">
        <v>10</v>
      </c>
      <c r="W77" s="108">
        <v>6</v>
      </c>
      <c r="X77" s="113">
        <v>2021</v>
      </c>
      <c r="Y77" s="113">
        <v>62</v>
      </c>
      <c r="Z77" s="113">
        <v>0</v>
      </c>
      <c r="AA77" s="114" t="s">
        <v>293</v>
      </c>
      <c r="AB77" s="108">
        <v>447</v>
      </c>
      <c r="AC77" s="109" t="s">
        <v>313</v>
      </c>
      <c r="AD77" s="300" t="s">
        <v>363</v>
      </c>
      <c r="AE77" s="300" t="s">
        <v>403</v>
      </c>
      <c r="AF77" s="301">
        <f>AE77-AD77</f>
        <v>25</v>
      </c>
      <c r="AG77" s="302">
        <f>IF(AI77="SI",0,J77)</f>
        <v>454.42</v>
      </c>
      <c r="AH77" s="303">
        <f>AG77*AF77</f>
        <v>11360.5</v>
      </c>
      <c r="AI77" s="304" t="s">
        <v>127</v>
      </c>
    </row>
    <row r="78" spans="1:35" ht="15">
      <c r="A78" s="108">
        <v>2021</v>
      </c>
      <c r="B78" s="108">
        <v>203</v>
      </c>
      <c r="C78" s="109" t="s">
        <v>299</v>
      </c>
      <c r="D78" s="297" t="s">
        <v>404</v>
      </c>
      <c r="E78" s="109" t="s">
        <v>224</v>
      </c>
      <c r="F78" s="298" t="s">
        <v>405</v>
      </c>
      <c r="G78" s="112">
        <v>111.38</v>
      </c>
      <c r="H78" s="112">
        <v>4.28</v>
      </c>
      <c r="I78" s="107" t="s">
        <v>118</v>
      </c>
      <c r="J78" s="112">
        <f>IF(I78="SI",G78-H78,G78)</f>
        <v>107.1</v>
      </c>
      <c r="K78" s="299" t="s">
        <v>146</v>
      </c>
      <c r="L78" s="108">
        <v>2021</v>
      </c>
      <c r="M78" s="108">
        <v>3094</v>
      </c>
      <c r="N78" s="109" t="s">
        <v>331</v>
      </c>
      <c r="O78" s="111" t="s">
        <v>406</v>
      </c>
      <c r="P78" s="109" t="s">
        <v>407</v>
      </c>
      <c r="Q78" s="109" t="s">
        <v>146</v>
      </c>
      <c r="R78" s="108" t="s">
        <v>123</v>
      </c>
      <c r="S78" s="111" t="s">
        <v>123</v>
      </c>
      <c r="T78" s="108">
        <v>1040505</v>
      </c>
      <c r="U78" s="108">
        <v>1920</v>
      </c>
      <c r="V78" s="108">
        <v>10</v>
      </c>
      <c r="W78" s="108">
        <v>1</v>
      </c>
      <c r="X78" s="113">
        <v>2021</v>
      </c>
      <c r="Y78" s="113">
        <v>343</v>
      </c>
      <c r="Z78" s="113">
        <v>0</v>
      </c>
      <c r="AA78" s="114" t="s">
        <v>408</v>
      </c>
      <c r="AB78" s="108">
        <v>478</v>
      </c>
      <c r="AC78" s="109" t="s">
        <v>408</v>
      </c>
      <c r="AD78" s="300" t="s">
        <v>373</v>
      </c>
      <c r="AE78" s="300" t="s">
        <v>315</v>
      </c>
      <c r="AF78" s="301">
        <f>AE78-AD78</f>
        <v>8</v>
      </c>
      <c r="AG78" s="302">
        <f>IF(AI78="SI",0,J78)</f>
        <v>107.1</v>
      </c>
      <c r="AH78" s="303">
        <f>AG78*AF78</f>
        <v>856.8</v>
      </c>
      <c r="AI78" s="304" t="s">
        <v>127</v>
      </c>
    </row>
    <row r="79" spans="1:35" ht="15">
      <c r="A79" s="108">
        <v>2021</v>
      </c>
      <c r="B79" s="108">
        <v>204</v>
      </c>
      <c r="C79" s="109" t="s">
        <v>409</v>
      </c>
      <c r="D79" s="297" t="s">
        <v>410</v>
      </c>
      <c r="E79" s="109" t="s">
        <v>411</v>
      </c>
      <c r="F79" s="298" t="s">
        <v>412</v>
      </c>
      <c r="G79" s="112">
        <v>10870.2</v>
      </c>
      <c r="H79" s="112">
        <v>1960.2</v>
      </c>
      <c r="I79" s="107" t="s">
        <v>118</v>
      </c>
      <c r="J79" s="112">
        <f>IF(I79="SI",G79-H79,G79)</f>
        <v>8910</v>
      </c>
      <c r="K79" s="299" t="s">
        <v>413</v>
      </c>
      <c r="L79" s="108">
        <v>2021</v>
      </c>
      <c r="M79" s="108">
        <v>3250</v>
      </c>
      <c r="N79" s="109" t="s">
        <v>409</v>
      </c>
      <c r="O79" s="111" t="s">
        <v>414</v>
      </c>
      <c r="P79" s="109" t="s">
        <v>415</v>
      </c>
      <c r="Q79" s="109" t="s">
        <v>415</v>
      </c>
      <c r="R79" s="108" t="s">
        <v>123</v>
      </c>
      <c r="S79" s="111" t="s">
        <v>123</v>
      </c>
      <c r="T79" s="108">
        <v>2030105</v>
      </c>
      <c r="U79" s="108">
        <v>6770</v>
      </c>
      <c r="V79" s="108">
        <v>5</v>
      </c>
      <c r="W79" s="108">
        <v>1</v>
      </c>
      <c r="X79" s="113">
        <v>2021</v>
      </c>
      <c r="Y79" s="113">
        <v>65</v>
      </c>
      <c r="Z79" s="113">
        <v>0</v>
      </c>
      <c r="AA79" s="114" t="s">
        <v>416</v>
      </c>
      <c r="AB79" s="108">
        <v>499</v>
      </c>
      <c r="AC79" s="109" t="s">
        <v>416</v>
      </c>
      <c r="AD79" s="300" t="s">
        <v>417</v>
      </c>
      <c r="AE79" s="300" t="s">
        <v>315</v>
      </c>
      <c r="AF79" s="301">
        <f>AE79-AD79</f>
        <v>-5</v>
      </c>
      <c r="AG79" s="302">
        <f>IF(AI79="SI",0,J79)</f>
        <v>8910</v>
      </c>
      <c r="AH79" s="303">
        <f>AG79*AF79</f>
        <v>-44550</v>
      </c>
      <c r="AI79" s="304" t="s">
        <v>127</v>
      </c>
    </row>
    <row r="80" spans="1:35" ht="15">
      <c r="A80" s="108">
        <v>2021</v>
      </c>
      <c r="B80" s="108">
        <v>205</v>
      </c>
      <c r="C80" s="109" t="s">
        <v>409</v>
      </c>
      <c r="D80" s="297" t="s">
        <v>418</v>
      </c>
      <c r="E80" s="109" t="s">
        <v>299</v>
      </c>
      <c r="F80" s="298" t="s">
        <v>419</v>
      </c>
      <c r="G80" s="112">
        <v>14274</v>
      </c>
      <c r="H80" s="112">
        <v>2574</v>
      </c>
      <c r="I80" s="107" t="s">
        <v>118</v>
      </c>
      <c r="J80" s="112">
        <f>IF(I80="SI",G80-H80,G80)</f>
        <v>11700</v>
      </c>
      <c r="K80" s="299" t="s">
        <v>420</v>
      </c>
      <c r="L80" s="108">
        <v>2021</v>
      </c>
      <c r="M80" s="108">
        <v>3242</v>
      </c>
      <c r="N80" s="109" t="s">
        <v>411</v>
      </c>
      <c r="O80" s="111" t="s">
        <v>320</v>
      </c>
      <c r="P80" s="109" t="s">
        <v>321</v>
      </c>
      <c r="Q80" s="109" t="s">
        <v>322</v>
      </c>
      <c r="R80" s="108" t="s">
        <v>123</v>
      </c>
      <c r="S80" s="111" t="s">
        <v>123</v>
      </c>
      <c r="T80" s="108">
        <v>2080101</v>
      </c>
      <c r="U80" s="108">
        <v>8230</v>
      </c>
      <c r="V80" s="108">
        <v>10</v>
      </c>
      <c r="W80" s="108">
        <v>4</v>
      </c>
      <c r="X80" s="113">
        <v>2021</v>
      </c>
      <c r="Y80" s="113">
        <v>173</v>
      </c>
      <c r="Z80" s="113">
        <v>0</v>
      </c>
      <c r="AA80" s="114" t="s">
        <v>421</v>
      </c>
      <c r="AB80" s="108">
        <v>476</v>
      </c>
      <c r="AC80" s="109" t="s">
        <v>408</v>
      </c>
      <c r="AD80" s="300" t="s">
        <v>422</v>
      </c>
      <c r="AE80" s="300" t="s">
        <v>403</v>
      </c>
      <c r="AF80" s="301">
        <f>AE80-AD80</f>
        <v>-12</v>
      </c>
      <c r="AG80" s="302">
        <f>IF(AI80="SI",0,J80)</f>
        <v>11700</v>
      </c>
      <c r="AH80" s="303">
        <f>AG80*AF80</f>
        <v>-140400</v>
      </c>
      <c r="AI80" s="304" t="s">
        <v>127</v>
      </c>
    </row>
    <row r="81" spans="1:35" ht="15">
      <c r="A81" s="108">
        <v>2021</v>
      </c>
      <c r="B81" s="108">
        <v>206</v>
      </c>
      <c r="C81" s="109" t="s">
        <v>409</v>
      </c>
      <c r="D81" s="297" t="s">
        <v>178</v>
      </c>
      <c r="E81" s="109" t="s">
        <v>293</v>
      </c>
      <c r="F81" s="298" t="s">
        <v>423</v>
      </c>
      <c r="G81" s="112">
        <v>18224.49</v>
      </c>
      <c r="H81" s="112">
        <v>3286.38</v>
      </c>
      <c r="I81" s="107" t="s">
        <v>118</v>
      </c>
      <c r="J81" s="112">
        <f>IF(I81="SI",G81-H81,G81)</f>
        <v>14938.11</v>
      </c>
      <c r="K81" s="299" t="s">
        <v>371</v>
      </c>
      <c r="L81" s="108">
        <v>2021</v>
      </c>
      <c r="M81" s="108">
        <v>3181</v>
      </c>
      <c r="N81" s="109" t="s">
        <v>313</v>
      </c>
      <c r="O81" s="111" t="s">
        <v>320</v>
      </c>
      <c r="P81" s="109" t="s">
        <v>321</v>
      </c>
      <c r="Q81" s="109" t="s">
        <v>322</v>
      </c>
      <c r="R81" s="108" t="s">
        <v>123</v>
      </c>
      <c r="S81" s="111" t="s">
        <v>123</v>
      </c>
      <c r="T81" s="108">
        <v>2080101</v>
      </c>
      <c r="U81" s="108">
        <v>8230</v>
      </c>
      <c r="V81" s="108">
        <v>25</v>
      </c>
      <c r="W81" s="108">
        <v>20</v>
      </c>
      <c r="X81" s="113">
        <v>2021</v>
      </c>
      <c r="Y81" s="113">
        <v>161</v>
      </c>
      <c r="Z81" s="113">
        <v>1</v>
      </c>
      <c r="AA81" s="114" t="s">
        <v>314</v>
      </c>
      <c r="AB81" s="108">
        <v>477</v>
      </c>
      <c r="AC81" s="109" t="s">
        <v>408</v>
      </c>
      <c r="AD81" s="300" t="s">
        <v>416</v>
      </c>
      <c r="AE81" s="300" t="s">
        <v>403</v>
      </c>
      <c r="AF81" s="301">
        <f>AE81-AD81</f>
        <v>-10</v>
      </c>
      <c r="AG81" s="302">
        <f>IF(AI81="SI",0,J81)</f>
        <v>14938.11</v>
      </c>
      <c r="AH81" s="303">
        <f>AG81*AF81</f>
        <v>-149381.1</v>
      </c>
      <c r="AI81" s="304" t="s">
        <v>127</v>
      </c>
    </row>
    <row r="82" spans="1:35" ht="15">
      <c r="A82" s="108">
        <v>2021</v>
      </c>
      <c r="B82" s="108">
        <v>207</v>
      </c>
      <c r="C82" s="109" t="s">
        <v>409</v>
      </c>
      <c r="D82" s="297" t="s">
        <v>424</v>
      </c>
      <c r="E82" s="109" t="s">
        <v>293</v>
      </c>
      <c r="F82" s="298" t="s">
        <v>425</v>
      </c>
      <c r="G82" s="112">
        <v>2</v>
      </c>
      <c r="H82" s="112">
        <v>0</v>
      </c>
      <c r="I82" s="107" t="s">
        <v>118</v>
      </c>
      <c r="J82" s="112">
        <f>IF(I82="SI",G82-H82,G82)</f>
        <v>2</v>
      </c>
      <c r="K82" s="299" t="s">
        <v>426</v>
      </c>
      <c r="L82" s="108">
        <v>2021</v>
      </c>
      <c r="M82" s="108">
        <v>3176</v>
      </c>
      <c r="N82" s="109" t="s">
        <v>313</v>
      </c>
      <c r="O82" s="111" t="s">
        <v>427</v>
      </c>
      <c r="P82" s="109" t="s">
        <v>428</v>
      </c>
      <c r="Q82" s="109" t="s">
        <v>428</v>
      </c>
      <c r="R82" s="108" t="s">
        <v>123</v>
      </c>
      <c r="S82" s="111" t="s">
        <v>123</v>
      </c>
      <c r="T82" s="108">
        <v>1010202</v>
      </c>
      <c r="U82" s="108">
        <v>130</v>
      </c>
      <c r="V82" s="108">
        <v>5</v>
      </c>
      <c r="W82" s="108">
        <v>1</v>
      </c>
      <c r="X82" s="113">
        <v>2021</v>
      </c>
      <c r="Y82" s="113">
        <v>322</v>
      </c>
      <c r="Z82" s="113">
        <v>0</v>
      </c>
      <c r="AA82" s="114" t="s">
        <v>361</v>
      </c>
      <c r="AB82" s="108">
        <v>483</v>
      </c>
      <c r="AC82" s="109" t="s">
        <v>429</v>
      </c>
      <c r="AD82" s="300" t="s">
        <v>358</v>
      </c>
      <c r="AE82" s="300" t="s">
        <v>416</v>
      </c>
      <c r="AF82" s="301">
        <f>AE82-AD82</f>
        <v>1</v>
      </c>
      <c r="AG82" s="302">
        <f>IF(AI82="SI",0,J82)</f>
        <v>2</v>
      </c>
      <c r="AH82" s="303">
        <f>AG82*AF82</f>
        <v>2</v>
      </c>
      <c r="AI82" s="304" t="s">
        <v>127</v>
      </c>
    </row>
    <row r="83" spans="1:35" ht="15">
      <c r="A83" s="108">
        <v>2021</v>
      </c>
      <c r="B83" s="108">
        <v>207</v>
      </c>
      <c r="C83" s="109" t="s">
        <v>409</v>
      </c>
      <c r="D83" s="297" t="s">
        <v>424</v>
      </c>
      <c r="E83" s="109" t="s">
        <v>293</v>
      </c>
      <c r="F83" s="298" t="s">
        <v>425</v>
      </c>
      <c r="G83" s="112">
        <v>130</v>
      </c>
      <c r="H83" s="112">
        <v>12</v>
      </c>
      <c r="I83" s="107" t="s">
        <v>118</v>
      </c>
      <c r="J83" s="112">
        <f>IF(I83="SI",G83-H83,G83)</f>
        <v>118</v>
      </c>
      <c r="K83" s="299" t="s">
        <v>426</v>
      </c>
      <c r="L83" s="108">
        <v>2021</v>
      </c>
      <c r="M83" s="108">
        <v>3176</v>
      </c>
      <c r="N83" s="109" t="s">
        <v>313</v>
      </c>
      <c r="O83" s="111" t="s">
        <v>427</v>
      </c>
      <c r="P83" s="109" t="s">
        <v>428</v>
      </c>
      <c r="Q83" s="109" t="s">
        <v>428</v>
      </c>
      <c r="R83" s="108" t="s">
        <v>123</v>
      </c>
      <c r="S83" s="111" t="s">
        <v>123</v>
      </c>
      <c r="T83" s="108">
        <v>1010202</v>
      </c>
      <c r="U83" s="108">
        <v>130</v>
      </c>
      <c r="V83" s="108">
        <v>10</v>
      </c>
      <c r="W83" s="108">
        <v>1</v>
      </c>
      <c r="X83" s="113">
        <v>2021</v>
      </c>
      <c r="Y83" s="113">
        <v>321</v>
      </c>
      <c r="Z83" s="113">
        <v>0</v>
      </c>
      <c r="AA83" s="114" t="s">
        <v>361</v>
      </c>
      <c r="AB83" s="108">
        <v>484</v>
      </c>
      <c r="AC83" s="109" t="s">
        <v>429</v>
      </c>
      <c r="AD83" s="300" t="s">
        <v>358</v>
      </c>
      <c r="AE83" s="300" t="s">
        <v>416</v>
      </c>
      <c r="AF83" s="301">
        <f>AE83-AD83</f>
        <v>1</v>
      </c>
      <c r="AG83" s="302">
        <f>IF(AI83="SI",0,J83)</f>
        <v>118</v>
      </c>
      <c r="AH83" s="303">
        <f>AG83*AF83</f>
        <v>118</v>
      </c>
      <c r="AI83" s="304" t="s">
        <v>127</v>
      </c>
    </row>
    <row r="84" spans="1:35" ht="15">
      <c r="A84" s="108">
        <v>2021</v>
      </c>
      <c r="B84" s="108">
        <v>208</v>
      </c>
      <c r="C84" s="109" t="s">
        <v>383</v>
      </c>
      <c r="D84" s="297" t="s">
        <v>430</v>
      </c>
      <c r="E84" s="109" t="s">
        <v>409</v>
      </c>
      <c r="F84" s="298" t="s">
        <v>431</v>
      </c>
      <c r="G84" s="112">
        <v>680</v>
      </c>
      <c r="H84" s="112">
        <v>0</v>
      </c>
      <c r="I84" s="107" t="s">
        <v>127</v>
      </c>
      <c r="J84" s="112">
        <f>IF(I84="SI",G84-H84,G84)</f>
        <v>680</v>
      </c>
      <c r="K84" s="299" t="s">
        <v>432</v>
      </c>
      <c r="L84" s="108">
        <v>2021</v>
      </c>
      <c r="M84" s="108">
        <v>3263</v>
      </c>
      <c r="N84" s="109" t="s">
        <v>383</v>
      </c>
      <c r="O84" s="111" t="s">
        <v>238</v>
      </c>
      <c r="P84" s="109" t="s">
        <v>146</v>
      </c>
      <c r="Q84" s="109" t="s">
        <v>239</v>
      </c>
      <c r="R84" s="108" t="s">
        <v>123</v>
      </c>
      <c r="S84" s="111" t="s">
        <v>123</v>
      </c>
      <c r="T84" s="108">
        <v>1090603</v>
      </c>
      <c r="U84" s="108">
        <v>3660</v>
      </c>
      <c r="V84" s="108">
        <v>10</v>
      </c>
      <c r="W84" s="108">
        <v>1</v>
      </c>
      <c r="X84" s="113">
        <v>2021</v>
      </c>
      <c r="Y84" s="113">
        <v>49</v>
      </c>
      <c r="Z84" s="113">
        <v>0</v>
      </c>
      <c r="AA84" s="114" t="s">
        <v>330</v>
      </c>
      <c r="AB84" s="108">
        <v>468</v>
      </c>
      <c r="AC84" s="109" t="s">
        <v>372</v>
      </c>
      <c r="AD84" s="300" t="s">
        <v>417</v>
      </c>
      <c r="AE84" s="300" t="s">
        <v>374</v>
      </c>
      <c r="AF84" s="301">
        <f>AE84-AD84</f>
        <v>-23</v>
      </c>
      <c r="AG84" s="302">
        <f>IF(AI84="SI",0,J84)</f>
        <v>680</v>
      </c>
      <c r="AH84" s="303">
        <f>AG84*AF84</f>
        <v>-15640</v>
      </c>
      <c r="AI84" s="304" t="s">
        <v>127</v>
      </c>
    </row>
    <row r="85" spans="1:35" ht="15">
      <c r="A85" s="108">
        <v>2021</v>
      </c>
      <c r="B85" s="108">
        <v>209</v>
      </c>
      <c r="C85" s="109" t="s">
        <v>383</v>
      </c>
      <c r="D85" s="297" t="s">
        <v>433</v>
      </c>
      <c r="E85" s="109" t="s">
        <v>383</v>
      </c>
      <c r="F85" s="298" t="s">
        <v>146</v>
      </c>
      <c r="G85" s="112">
        <v>634.4</v>
      </c>
      <c r="H85" s="112">
        <v>114.95</v>
      </c>
      <c r="I85" s="107" t="s">
        <v>118</v>
      </c>
      <c r="J85" s="112">
        <f>IF(I85="SI",G85-H85,G85)</f>
        <v>519.4499999999999</v>
      </c>
      <c r="K85" s="299" t="s">
        <v>434</v>
      </c>
      <c r="L85" s="108">
        <v>2021</v>
      </c>
      <c r="M85" s="108">
        <v>3265</v>
      </c>
      <c r="N85" s="109" t="s">
        <v>383</v>
      </c>
      <c r="O85" s="111" t="s">
        <v>435</v>
      </c>
      <c r="P85" s="109" t="s">
        <v>436</v>
      </c>
      <c r="Q85" s="109" t="s">
        <v>436</v>
      </c>
      <c r="R85" s="108" t="s">
        <v>123</v>
      </c>
      <c r="S85" s="111" t="s">
        <v>123</v>
      </c>
      <c r="T85" s="108">
        <v>2090101</v>
      </c>
      <c r="U85" s="108">
        <v>8530</v>
      </c>
      <c r="V85" s="108">
        <v>50</v>
      </c>
      <c r="W85" s="108">
        <v>1</v>
      </c>
      <c r="X85" s="113">
        <v>2020</v>
      </c>
      <c r="Y85" s="113">
        <v>52</v>
      </c>
      <c r="Z85" s="113">
        <v>0</v>
      </c>
      <c r="AA85" s="114" t="s">
        <v>383</v>
      </c>
      <c r="AB85" s="108">
        <v>472</v>
      </c>
      <c r="AC85" s="109" t="s">
        <v>421</v>
      </c>
      <c r="AD85" s="300" t="s">
        <v>437</v>
      </c>
      <c r="AE85" s="300" t="s">
        <v>403</v>
      </c>
      <c r="AF85" s="301">
        <f>AE85-AD85</f>
        <v>-17</v>
      </c>
      <c r="AG85" s="302">
        <f>IF(AI85="SI",0,J85)</f>
        <v>519.4499999999999</v>
      </c>
      <c r="AH85" s="303">
        <f>AG85*AF85</f>
        <v>-8830.65</v>
      </c>
      <c r="AI85" s="304" t="s">
        <v>127</v>
      </c>
    </row>
    <row r="86" spans="1:35" ht="15">
      <c r="A86" s="108">
        <v>2021</v>
      </c>
      <c r="B86" s="108">
        <v>209</v>
      </c>
      <c r="C86" s="109" t="s">
        <v>383</v>
      </c>
      <c r="D86" s="297" t="s">
        <v>433</v>
      </c>
      <c r="E86" s="109" t="s">
        <v>383</v>
      </c>
      <c r="F86" s="298" t="s">
        <v>146</v>
      </c>
      <c r="G86" s="112">
        <v>3.05</v>
      </c>
      <c r="H86" s="112">
        <v>0</v>
      </c>
      <c r="I86" s="107" t="s">
        <v>118</v>
      </c>
      <c r="J86" s="112">
        <f>IF(I86="SI",G86-H86,G86)</f>
        <v>3.05</v>
      </c>
      <c r="K86" s="299" t="s">
        <v>434</v>
      </c>
      <c r="L86" s="108">
        <v>2021</v>
      </c>
      <c r="M86" s="108">
        <v>3265</v>
      </c>
      <c r="N86" s="109" t="s">
        <v>383</v>
      </c>
      <c r="O86" s="111" t="s">
        <v>435</v>
      </c>
      <c r="P86" s="109" t="s">
        <v>436</v>
      </c>
      <c r="Q86" s="109" t="s">
        <v>436</v>
      </c>
      <c r="R86" s="108" t="s">
        <v>123</v>
      </c>
      <c r="S86" s="111" t="s">
        <v>123</v>
      </c>
      <c r="T86" s="108">
        <v>2090101</v>
      </c>
      <c r="U86" s="108">
        <v>8530</v>
      </c>
      <c r="V86" s="108">
        <v>50</v>
      </c>
      <c r="W86" s="108">
        <v>1</v>
      </c>
      <c r="X86" s="113">
        <v>2021</v>
      </c>
      <c r="Y86" s="113">
        <v>40</v>
      </c>
      <c r="Z86" s="113">
        <v>2</v>
      </c>
      <c r="AA86" s="114" t="s">
        <v>383</v>
      </c>
      <c r="AB86" s="108">
        <v>464</v>
      </c>
      <c r="AC86" s="109" t="s">
        <v>372</v>
      </c>
      <c r="AD86" s="300" t="s">
        <v>437</v>
      </c>
      <c r="AE86" s="300" t="s">
        <v>374</v>
      </c>
      <c r="AF86" s="301">
        <f>AE86-AD86</f>
        <v>-24</v>
      </c>
      <c r="AG86" s="302">
        <f>IF(AI86="SI",0,J86)</f>
        <v>3.05</v>
      </c>
      <c r="AH86" s="303">
        <f>AG86*AF86</f>
        <v>-73.19999999999999</v>
      </c>
      <c r="AI86" s="304" t="s">
        <v>127</v>
      </c>
    </row>
    <row r="87" spans="1:35" ht="15">
      <c r="A87" s="108">
        <v>2021</v>
      </c>
      <c r="B87" s="108">
        <v>210</v>
      </c>
      <c r="C87" s="109" t="s">
        <v>330</v>
      </c>
      <c r="D87" s="297" t="s">
        <v>438</v>
      </c>
      <c r="E87" s="109" t="s">
        <v>439</v>
      </c>
      <c r="F87" s="298" t="s">
        <v>440</v>
      </c>
      <c r="G87" s="112">
        <v>8225.64</v>
      </c>
      <c r="H87" s="112">
        <v>0</v>
      </c>
      <c r="I87" s="107" t="s">
        <v>127</v>
      </c>
      <c r="J87" s="112">
        <f>IF(I87="SI",G87-H87,G87)</f>
        <v>8225.64</v>
      </c>
      <c r="K87" s="299" t="s">
        <v>441</v>
      </c>
      <c r="L87" s="108">
        <v>2021</v>
      </c>
      <c r="M87" s="108">
        <v>3285</v>
      </c>
      <c r="N87" s="109" t="s">
        <v>439</v>
      </c>
      <c r="O87" s="111" t="s">
        <v>442</v>
      </c>
      <c r="P87" s="109" t="s">
        <v>443</v>
      </c>
      <c r="Q87" s="109" t="s">
        <v>146</v>
      </c>
      <c r="R87" s="108" t="s">
        <v>123</v>
      </c>
      <c r="S87" s="111" t="s">
        <v>123</v>
      </c>
      <c r="T87" s="108">
        <v>1090603</v>
      </c>
      <c r="U87" s="108">
        <v>3660</v>
      </c>
      <c r="V87" s="108">
        <v>10</v>
      </c>
      <c r="W87" s="108">
        <v>1</v>
      </c>
      <c r="X87" s="113">
        <v>2021</v>
      </c>
      <c r="Y87" s="113">
        <v>75</v>
      </c>
      <c r="Z87" s="113">
        <v>1</v>
      </c>
      <c r="AA87" s="114" t="s">
        <v>330</v>
      </c>
      <c r="AB87" s="108">
        <v>475</v>
      </c>
      <c r="AC87" s="109" t="s">
        <v>408</v>
      </c>
      <c r="AD87" s="300" t="s">
        <v>444</v>
      </c>
      <c r="AE87" s="300" t="s">
        <v>403</v>
      </c>
      <c r="AF87" s="301">
        <f>AE87-AD87</f>
        <v>-18</v>
      </c>
      <c r="AG87" s="302">
        <f>IF(AI87="SI",0,J87)</f>
        <v>8225.64</v>
      </c>
      <c r="AH87" s="303">
        <f>AG87*AF87</f>
        <v>-148061.52</v>
      </c>
      <c r="AI87" s="304" t="s">
        <v>127</v>
      </c>
    </row>
    <row r="88" spans="1:35" ht="15">
      <c r="A88" s="108">
        <v>2021</v>
      </c>
      <c r="B88" s="108">
        <v>211</v>
      </c>
      <c r="C88" s="109" t="s">
        <v>373</v>
      </c>
      <c r="D88" s="297" t="s">
        <v>445</v>
      </c>
      <c r="E88" s="109" t="s">
        <v>446</v>
      </c>
      <c r="F88" s="298" t="s">
        <v>412</v>
      </c>
      <c r="G88" s="112">
        <v>-10870.2</v>
      </c>
      <c r="H88" s="112">
        <v>-1960.2</v>
      </c>
      <c r="I88" s="107" t="s">
        <v>118</v>
      </c>
      <c r="J88" s="112">
        <f>IF(I88="SI",G88-H88,G88)</f>
        <v>-8910</v>
      </c>
      <c r="K88" s="299" t="s">
        <v>413</v>
      </c>
      <c r="L88" s="108">
        <v>2021</v>
      </c>
      <c r="M88" s="108">
        <v>3426</v>
      </c>
      <c r="N88" s="109" t="s">
        <v>447</v>
      </c>
      <c r="O88" s="111" t="s">
        <v>414</v>
      </c>
      <c r="P88" s="109" t="s">
        <v>415</v>
      </c>
      <c r="Q88" s="109" t="s">
        <v>415</v>
      </c>
      <c r="R88" s="108" t="s">
        <v>123</v>
      </c>
      <c r="S88" s="111" t="s">
        <v>123</v>
      </c>
      <c r="T88" s="108">
        <v>2030105</v>
      </c>
      <c r="U88" s="108">
        <v>6770</v>
      </c>
      <c r="V88" s="108">
        <v>5</v>
      </c>
      <c r="W88" s="108">
        <v>1</v>
      </c>
      <c r="X88" s="113">
        <v>2021</v>
      </c>
      <c r="Y88" s="113">
        <v>65</v>
      </c>
      <c r="Z88" s="113">
        <v>0</v>
      </c>
      <c r="AA88" s="114" t="s">
        <v>416</v>
      </c>
      <c r="AB88" s="108">
        <v>499</v>
      </c>
      <c r="AC88" s="109" t="s">
        <v>416</v>
      </c>
      <c r="AD88" s="300" t="s">
        <v>448</v>
      </c>
      <c r="AE88" s="300" t="s">
        <v>315</v>
      </c>
      <c r="AF88" s="301">
        <f>AE88-AD88</f>
        <v>-19</v>
      </c>
      <c r="AG88" s="302">
        <f>IF(AI88="SI",0,J88)</f>
        <v>-8910</v>
      </c>
      <c r="AH88" s="303">
        <f>AG88*AF88</f>
        <v>169290</v>
      </c>
      <c r="AI88" s="304" t="s">
        <v>127</v>
      </c>
    </row>
    <row r="89" spans="1:35" ht="15">
      <c r="A89" s="108">
        <v>2021</v>
      </c>
      <c r="B89" s="108">
        <v>212</v>
      </c>
      <c r="C89" s="109" t="s">
        <v>373</v>
      </c>
      <c r="D89" s="297" t="s">
        <v>449</v>
      </c>
      <c r="E89" s="109" t="s">
        <v>450</v>
      </c>
      <c r="F89" s="298" t="s">
        <v>146</v>
      </c>
      <c r="G89" s="112">
        <v>535</v>
      </c>
      <c r="H89" s="112">
        <v>96.48</v>
      </c>
      <c r="I89" s="107" t="s">
        <v>118</v>
      </c>
      <c r="J89" s="112">
        <f>IF(I89="SI",G89-H89,G89)</f>
        <v>438.52</v>
      </c>
      <c r="K89" s="299" t="s">
        <v>451</v>
      </c>
      <c r="L89" s="108">
        <v>2021</v>
      </c>
      <c r="M89" s="108">
        <v>3439</v>
      </c>
      <c r="N89" s="109" t="s">
        <v>373</v>
      </c>
      <c r="O89" s="111" t="s">
        <v>452</v>
      </c>
      <c r="P89" s="109" t="s">
        <v>146</v>
      </c>
      <c r="Q89" s="109" t="s">
        <v>146</v>
      </c>
      <c r="R89" s="108" t="s">
        <v>123</v>
      </c>
      <c r="S89" s="111" t="s">
        <v>123</v>
      </c>
      <c r="T89" s="108">
        <v>1010203</v>
      </c>
      <c r="U89" s="108">
        <v>140</v>
      </c>
      <c r="V89" s="108">
        <v>10</v>
      </c>
      <c r="W89" s="108">
        <v>6</v>
      </c>
      <c r="X89" s="113">
        <v>2021</v>
      </c>
      <c r="Y89" s="113">
        <v>241</v>
      </c>
      <c r="Z89" s="113">
        <v>0</v>
      </c>
      <c r="AA89" s="114" t="s">
        <v>361</v>
      </c>
      <c r="AB89" s="108">
        <v>488</v>
      </c>
      <c r="AC89" s="109" t="s">
        <v>429</v>
      </c>
      <c r="AD89" s="300" t="s">
        <v>453</v>
      </c>
      <c r="AE89" s="300" t="s">
        <v>416</v>
      </c>
      <c r="AF89" s="301">
        <f>AE89-AD89</f>
        <v>-22</v>
      </c>
      <c r="AG89" s="302">
        <f>IF(AI89="SI",0,J89)</f>
        <v>438.52</v>
      </c>
      <c r="AH89" s="303">
        <f>AG89*AF89</f>
        <v>-9647.439999999999</v>
      </c>
      <c r="AI89" s="304" t="s">
        <v>127</v>
      </c>
    </row>
    <row r="90" spans="1:35" ht="15">
      <c r="A90" s="108">
        <v>2021</v>
      </c>
      <c r="B90" s="108">
        <v>212</v>
      </c>
      <c r="C90" s="109" t="s">
        <v>373</v>
      </c>
      <c r="D90" s="297" t="s">
        <v>449</v>
      </c>
      <c r="E90" s="109" t="s">
        <v>450</v>
      </c>
      <c r="F90" s="298" t="s">
        <v>146</v>
      </c>
      <c r="G90" s="112">
        <v>319</v>
      </c>
      <c r="H90" s="112">
        <v>57.52</v>
      </c>
      <c r="I90" s="107" t="s">
        <v>118</v>
      </c>
      <c r="J90" s="112">
        <f>IF(I90="SI",G90-H90,G90)</f>
        <v>261.48</v>
      </c>
      <c r="K90" s="299" t="s">
        <v>451</v>
      </c>
      <c r="L90" s="108">
        <v>2021</v>
      </c>
      <c r="M90" s="108">
        <v>3439</v>
      </c>
      <c r="N90" s="109" t="s">
        <v>373</v>
      </c>
      <c r="O90" s="111" t="s">
        <v>452</v>
      </c>
      <c r="P90" s="109" t="s">
        <v>146</v>
      </c>
      <c r="Q90" s="109" t="s">
        <v>146</v>
      </c>
      <c r="R90" s="108" t="s">
        <v>123</v>
      </c>
      <c r="S90" s="111" t="s">
        <v>123</v>
      </c>
      <c r="T90" s="108">
        <v>1010503</v>
      </c>
      <c r="U90" s="108">
        <v>470</v>
      </c>
      <c r="V90" s="108">
        <v>20</v>
      </c>
      <c r="W90" s="108">
        <v>1</v>
      </c>
      <c r="X90" s="113">
        <v>2021</v>
      </c>
      <c r="Y90" s="113">
        <v>240</v>
      </c>
      <c r="Z90" s="113">
        <v>0</v>
      </c>
      <c r="AA90" s="114" t="s">
        <v>361</v>
      </c>
      <c r="AB90" s="108">
        <v>489</v>
      </c>
      <c r="AC90" s="109" t="s">
        <v>429</v>
      </c>
      <c r="AD90" s="300" t="s">
        <v>453</v>
      </c>
      <c r="AE90" s="300" t="s">
        <v>416</v>
      </c>
      <c r="AF90" s="301">
        <f>AE90-AD90</f>
        <v>-22</v>
      </c>
      <c r="AG90" s="302">
        <f>IF(AI90="SI",0,J90)</f>
        <v>261.48</v>
      </c>
      <c r="AH90" s="303">
        <f>AG90*AF90</f>
        <v>-5752.56</v>
      </c>
      <c r="AI90" s="304" t="s">
        <v>127</v>
      </c>
    </row>
    <row r="91" spans="1:35" ht="15">
      <c r="A91" s="108">
        <v>2021</v>
      </c>
      <c r="B91" s="108">
        <v>213</v>
      </c>
      <c r="C91" s="109" t="s">
        <v>373</v>
      </c>
      <c r="D91" s="297" t="s">
        <v>454</v>
      </c>
      <c r="E91" s="109" t="s">
        <v>455</v>
      </c>
      <c r="F91" s="298" t="s">
        <v>456</v>
      </c>
      <c r="G91" s="112">
        <v>635.62</v>
      </c>
      <c r="H91" s="112">
        <v>114.62</v>
      </c>
      <c r="I91" s="107" t="s">
        <v>118</v>
      </c>
      <c r="J91" s="112">
        <f>IF(I91="SI",G91-H91,G91)</f>
        <v>521</v>
      </c>
      <c r="K91" s="299" t="s">
        <v>457</v>
      </c>
      <c r="L91" s="108">
        <v>2021</v>
      </c>
      <c r="M91" s="108">
        <v>3371</v>
      </c>
      <c r="N91" s="109" t="s">
        <v>421</v>
      </c>
      <c r="O91" s="111" t="s">
        <v>458</v>
      </c>
      <c r="P91" s="109" t="s">
        <v>459</v>
      </c>
      <c r="Q91" s="109" t="s">
        <v>460</v>
      </c>
      <c r="R91" s="108" t="s">
        <v>123</v>
      </c>
      <c r="S91" s="111" t="s">
        <v>123</v>
      </c>
      <c r="T91" s="108">
        <v>2080105</v>
      </c>
      <c r="U91" s="108">
        <v>8270</v>
      </c>
      <c r="V91" s="108">
        <v>10</v>
      </c>
      <c r="W91" s="108">
        <v>1</v>
      </c>
      <c r="X91" s="113">
        <v>2021</v>
      </c>
      <c r="Y91" s="113">
        <v>261</v>
      </c>
      <c r="Z91" s="113">
        <v>0</v>
      </c>
      <c r="AA91" s="114" t="s">
        <v>361</v>
      </c>
      <c r="AB91" s="108">
        <v>482</v>
      </c>
      <c r="AC91" s="109" t="s">
        <v>429</v>
      </c>
      <c r="AD91" s="300" t="s">
        <v>461</v>
      </c>
      <c r="AE91" s="300" t="s">
        <v>416</v>
      </c>
      <c r="AF91" s="301">
        <f>AE91-AD91</f>
        <v>-16</v>
      </c>
      <c r="AG91" s="302">
        <f>IF(AI91="SI",0,J91)</f>
        <v>521</v>
      </c>
      <c r="AH91" s="303">
        <f>AG91*AF91</f>
        <v>-8336</v>
      </c>
      <c r="AI91" s="304" t="s">
        <v>127</v>
      </c>
    </row>
    <row r="92" spans="1:35" ht="15">
      <c r="A92" s="108">
        <v>2021</v>
      </c>
      <c r="B92" s="108">
        <v>214</v>
      </c>
      <c r="C92" s="109" t="s">
        <v>373</v>
      </c>
      <c r="D92" s="297" t="s">
        <v>462</v>
      </c>
      <c r="E92" s="109" t="s">
        <v>374</v>
      </c>
      <c r="F92" s="298" t="s">
        <v>463</v>
      </c>
      <c r="G92" s="112">
        <v>1689.69</v>
      </c>
      <c r="H92" s="112">
        <v>304.7</v>
      </c>
      <c r="I92" s="107" t="s">
        <v>127</v>
      </c>
      <c r="J92" s="112">
        <f>IF(I92="SI",G92-H92,G92)</f>
        <v>1689.69</v>
      </c>
      <c r="K92" s="299" t="s">
        <v>464</v>
      </c>
      <c r="L92" s="108">
        <v>2021</v>
      </c>
      <c r="M92" s="108">
        <v>3330</v>
      </c>
      <c r="N92" s="109" t="s">
        <v>374</v>
      </c>
      <c r="O92" s="111" t="s">
        <v>465</v>
      </c>
      <c r="P92" s="109" t="s">
        <v>466</v>
      </c>
      <c r="Q92" s="109" t="s">
        <v>467</v>
      </c>
      <c r="R92" s="108" t="s">
        <v>123</v>
      </c>
      <c r="S92" s="111" t="s">
        <v>123</v>
      </c>
      <c r="T92" s="108">
        <v>1010103</v>
      </c>
      <c r="U92" s="108">
        <v>30</v>
      </c>
      <c r="V92" s="108">
        <v>15</v>
      </c>
      <c r="W92" s="108">
        <v>1</v>
      </c>
      <c r="X92" s="113">
        <v>2021</v>
      </c>
      <c r="Y92" s="113">
        <v>26</v>
      </c>
      <c r="Z92" s="113">
        <v>0</v>
      </c>
      <c r="AA92" s="114" t="s">
        <v>429</v>
      </c>
      <c r="AB92" s="108">
        <v>491</v>
      </c>
      <c r="AC92" s="109" t="s">
        <v>358</v>
      </c>
      <c r="AD92" s="300" t="s">
        <v>468</v>
      </c>
      <c r="AE92" s="300" t="s">
        <v>416</v>
      </c>
      <c r="AF92" s="301">
        <f>AE92-AD92</f>
        <v>-13</v>
      </c>
      <c r="AG92" s="302">
        <f>IF(AI92="SI",0,J92)</f>
        <v>1689.69</v>
      </c>
      <c r="AH92" s="303">
        <f>AG92*AF92</f>
        <v>-21965.97</v>
      </c>
      <c r="AI92" s="304" t="s">
        <v>127</v>
      </c>
    </row>
    <row r="93" spans="1:35" ht="15">
      <c r="A93" s="108">
        <v>2021</v>
      </c>
      <c r="B93" s="108">
        <v>216</v>
      </c>
      <c r="C93" s="109" t="s">
        <v>361</v>
      </c>
      <c r="D93" s="297" t="s">
        <v>469</v>
      </c>
      <c r="E93" s="109" t="s">
        <v>446</v>
      </c>
      <c r="F93" s="298" t="s">
        <v>470</v>
      </c>
      <c r="G93" s="112">
        <v>1348.1</v>
      </c>
      <c r="H93" s="112">
        <v>253</v>
      </c>
      <c r="I93" s="107" t="s">
        <v>118</v>
      </c>
      <c r="J93" s="112">
        <f>IF(I93="SI",G93-H93,G93)</f>
        <v>1095.1</v>
      </c>
      <c r="K93" s="299" t="s">
        <v>377</v>
      </c>
      <c r="L93" s="108">
        <v>2021</v>
      </c>
      <c r="M93" s="108">
        <v>3487</v>
      </c>
      <c r="N93" s="109" t="s">
        <v>361</v>
      </c>
      <c r="O93" s="111" t="s">
        <v>221</v>
      </c>
      <c r="P93" s="109" t="s">
        <v>222</v>
      </c>
      <c r="Q93" s="109" t="s">
        <v>146</v>
      </c>
      <c r="R93" s="108" t="s">
        <v>123</v>
      </c>
      <c r="S93" s="111" t="s">
        <v>123</v>
      </c>
      <c r="T93" s="108">
        <v>1010203</v>
      </c>
      <c r="U93" s="108">
        <v>140</v>
      </c>
      <c r="V93" s="108">
        <v>60</v>
      </c>
      <c r="W93" s="108">
        <v>1</v>
      </c>
      <c r="X93" s="113">
        <v>2021</v>
      </c>
      <c r="Y93" s="113">
        <v>251</v>
      </c>
      <c r="Z93" s="113">
        <v>0</v>
      </c>
      <c r="AA93" s="114" t="s">
        <v>361</v>
      </c>
      <c r="AB93" s="108">
        <v>485</v>
      </c>
      <c r="AC93" s="109" t="s">
        <v>429</v>
      </c>
      <c r="AD93" s="300" t="s">
        <v>471</v>
      </c>
      <c r="AE93" s="300" t="s">
        <v>416</v>
      </c>
      <c r="AF93" s="301">
        <f>AE93-AD93</f>
        <v>-24</v>
      </c>
      <c r="AG93" s="302">
        <f>IF(AI93="SI",0,J93)</f>
        <v>1095.1</v>
      </c>
      <c r="AH93" s="303">
        <f>AG93*AF93</f>
        <v>-26282.399999999998</v>
      </c>
      <c r="AI93" s="304" t="s">
        <v>127</v>
      </c>
    </row>
    <row r="94" spans="1:35" ht="15">
      <c r="A94" s="108">
        <v>2021</v>
      </c>
      <c r="B94" s="108">
        <v>216</v>
      </c>
      <c r="C94" s="109" t="s">
        <v>361</v>
      </c>
      <c r="D94" s="297" t="s">
        <v>469</v>
      </c>
      <c r="E94" s="109" t="s">
        <v>446</v>
      </c>
      <c r="F94" s="298" t="s">
        <v>470</v>
      </c>
      <c r="G94" s="112">
        <v>54.9</v>
      </c>
      <c r="H94" s="112">
        <v>0</v>
      </c>
      <c r="I94" s="107" t="s">
        <v>118</v>
      </c>
      <c r="J94" s="112">
        <f>IF(I94="SI",G94-H94,G94)</f>
        <v>54.9</v>
      </c>
      <c r="K94" s="299" t="s">
        <v>367</v>
      </c>
      <c r="L94" s="108">
        <v>2021</v>
      </c>
      <c r="M94" s="108">
        <v>3487</v>
      </c>
      <c r="N94" s="109" t="s">
        <v>361</v>
      </c>
      <c r="O94" s="111" t="s">
        <v>221</v>
      </c>
      <c r="P94" s="109" t="s">
        <v>222</v>
      </c>
      <c r="Q94" s="109" t="s">
        <v>146</v>
      </c>
      <c r="R94" s="108" t="s">
        <v>123</v>
      </c>
      <c r="S94" s="111" t="s">
        <v>123</v>
      </c>
      <c r="T94" s="108">
        <v>1010203</v>
      </c>
      <c r="U94" s="108">
        <v>140</v>
      </c>
      <c r="V94" s="108">
        <v>60</v>
      </c>
      <c r="W94" s="108">
        <v>1</v>
      </c>
      <c r="X94" s="113">
        <v>2020</v>
      </c>
      <c r="Y94" s="113">
        <v>326</v>
      </c>
      <c r="Z94" s="113">
        <v>0</v>
      </c>
      <c r="AA94" s="114" t="s">
        <v>361</v>
      </c>
      <c r="AB94" s="108">
        <v>486</v>
      </c>
      <c r="AC94" s="109" t="s">
        <v>429</v>
      </c>
      <c r="AD94" s="300" t="s">
        <v>471</v>
      </c>
      <c r="AE94" s="300" t="s">
        <v>416</v>
      </c>
      <c r="AF94" s="301">
        <f>AE94-AD94</f>
        <v>-24</v>
      </c>
      <c r="AG94" s="302">
        <f>IF(AI94="SI",0,J94)</f>
        <v>54.9</v>
      </c>
      <c r="AH94" s="303">
        <f>AG94*AF94</f>
        <v>-1317.6</v>
      </c>
      <c r="AI94" s="304" t="s">
        <v>127</v>
      </c>
    </row>
    <row r="95" spans="1:35" ht="15">
      <c r="A95" s="108">
        <v>2021</v>
      </c>
      <c r="B95" s="108">
        <v>217</v>
      </c>
      <c r="C95" s="109" t="s">
        <v>361</v>
      </c>
      <c r="D95" s="297" t="s">
        <v>472</v>
      </c>
      <c r="E95" s="109" t="s">
        <v>373</v>
      </c>
      <c r="F95" s="298" t="s">
        <v>473</v>
      </c>
      <c r="G95" s="112">
        <v>380</v>
      </c>
      <c r="H95" s="112">
        <v>0</v>
      </c>
      <c r="I95" s="107" t="s">
        <v>127</v>
      </c>
      <c r="J95" s="112">
        <f>IF(I95="SI",G95-H95,G95)</f>
        <v>380</v>
      </c>
      <c r="K95" s="299" t="s">
        <v>474</v>
      </c>
      <c r="L95" s="108">
        <v>2021</v>
      </c>
      <c r="M95" s="108">
        <v>3488</v>
      </c>
      <c r="N95" s="109" t="s">
        <v>361</v>
      </c>
      <c r="O95" s="111" t="s">
        <v>475</v>
      </c>
      <c r="P95" s="109" t="s">
        <v>476</v>
      </c>
      <c r="Q95" s="109" t="s">
        <v>477</v>
      </c>
      <c r="R95" s="108" t="s">
        <v>123</v>
      </c>
      <c r="S95" s="111" t="s">
        <v>123</v>
      </c>
      <c r="T95" s="108">
        <v>1050205</v>
      </c>
      <c r="U95" s="108">
        <v>2140</v>
      </c>
      <c r="V95" s="108">
        <v>2</v>
      </c>
      <c r="W95" s="108">
        <v>1</v>
      </c>
      <c r="X95" s="113">
        <v>2021</v>
      </c>
      <c r="Y95" s="113">
        <v>351</v>
      </c>
      <c r="Z95" s="113">
        <v>0</v>
      </c>
      <c r="AA95" s="114" t="s">
        <v>361</v>
      </c>
      <c r="AB95" s="108">
        <v>490</v>
      </c>
      <c r="AC95" s="109" t="s">
        <v>429</v>
      </c>
      <c r="AD95" s="300" t="s">
        <v>471</v>
      </c>
      <c r="AE95" s="300" t="s">
        <v>416</v>
      </c>
      <c r="AF95" s="301">
        <f>AE95-AD95</f>
        <v>-24</v>
      </c>
      <c r="AG95" s="302">
        <f>IF(AI95="SI",0,J95)</f>
        <v>380</v>
      </c>
      <c r="AH95" s="303">
        <f>AG95*AF95</f>
        <v>-9120</v>
      </c>
      <c r="AI95" s="304" t="s">
        <v>127</v>
      </c>
    </row>
    <row r="96" spans="1:35" ht="15">
      <c r="A96" s="108">
        <v>2021</v>
      </c>
      <c r="B96" s="108">
        <v>218</v>
      </c>
      <c r="C96" s="109" t="s">
        <v>361</v>
      </c>
      <c r="D96" s="297" t="s">
        <v>478</v>
      </c>
      <c r="E96" s="109" t="s">
        <v>373</v>
      </c>
      <c r="F96" s="298" t="s">
        <v>479</v>
      </c>
      <c r="G96" s="112">
        <v>58.17</v>
      </c>
      <c r="H96" s="112">
        <v>5.24</v>
      </c>
      <c r="I96" s="107" t="s">
        <v>118</v>
      </c>
      <c r="J96" s="112">
        <f>IF(I96="SI",G96-H96,G96)</f>
        <v>52.93</v>
      </c>
      <c r="K96" s="299" t="s">
        <v>349</v>
      </c>
      <c r="L96" s="108">
        <v>2021</v>
      </c>
      <c r="M96" s="108">
        <v>3441</v>
      </c>
      <c r="N96" s="109" t="s">
        <v>373</v>
      </c>
      <c r="O96" s="111" t="s">
        <v>350</v>
      </c>
      <c r="P96" s="109" t="s">
        <v>351</v>
      </c>
      <c r="Q96" s="109" t="s">
        <v>146</v>
      </c>
      <c r="R96" s="108" t="s">
        <v>123</v>
      </c>
      <c r="S96" s="111" t="s">
        <v>123</v>
      </c>
      <c r="T96" s="108">
        <v>1010203</v>
      </c>
      <c r="U96" s="108">
        <v>140</v>
      </c>
      <c r="V96" s="108">
        <v>10</v>
      </c>
      <c r="W96" s="108">
        <v>6</v>
      </c>
      <c r="X96" s="113">
        <v>2021</v>
      </c>
      <c r="Y96" s="113">
        <v>359</v>
      </c>
      <c r="Z96" s="113">
        <v>0</v>
      </c>
      <c r="AA96" s="114" t="s">
        <v>361</v>
      </c>
      <c r="AB96" s="108">
        <v>487</v>
      </c>
      <c r="AC96" s="109" t="s">
        <v>429</v>
      </c>
      <c r="AD96" s="300" t="s">
        <v>480</v>
      </c>
      <c r="AE96" s="300" t="s">
        <v>416</v>
      </c>
      <c r="AF96" s="301">
        <f>AE96-AD96</f>
        <v>-23</v>
      </c>
      <c r="AG96" s="302">
        <f>IF(AI96="SI",0,J96)</f>
        <v>52.93</v>
      </c>
      <c r="AH96" s="303">
        <f>AG96*AF96</f>
        <v>-1217.39</v>
      </c>
      <c r="AI96" s="304" t="s">
        <v>127</v>
      </c>
    </row>
    <row r="97" spans="1:35" ht="15">
      <c r="A97" s="108">
        <v>2021</v>
      </c>
      <c r="B97" s="108">
        <v>220</v>
      </c>
      <c r="C97" s="109" t="s">
        <v>429</v>
      </c>
      <c r="D97" s="297" t="s">
        <v>481</v>
      </c>
      <c r="E97" s="109" t="s">
        <v>373</v>
      </c>
      <c r="F97" s="298" t="s">
        <v>482</v>
      </c>
      <c r="G97" s="112">
        <v>15257.6</v>
      </c>
      <c r="H97" s="112">
        <v>2751.37</v>
      </c>
      <c r="I97" s="107" t="s">
        <v>118</v>
      </c>
      <c r="J97" s="112">
        <f>IF(I97="SI",G97-H97,G97)</f>
        <v>12506.23</v>
      </c>
      <c r="K97" s="299" t="s">
        <v>413</v>
      </c>
      <c r="L97" s="108">
        <v>2021</v>
      </c>
      <c r="M97" s="108">
        <v>3504</v>
      </c>
      <c r="N97" s="109" t="s">
        <v>429</v>
      </c>
      <c r="O97" s="111" t="s">
        <v>414</v>
      </c>
      <c r="P97" s="109" t="s">
        <v>415</v>
      </c>
      <c r="Q97" s="109" t="s">
        <v>415</v>
      </c>
      <c r="R97" s="108" t="s">
        <v>123</v>
      </c>
      <c r="S97" s="111" t="s">
        <v>123</v>
      </c>
      <c r="T97" s="108">
        <v>2030105</v>
      </c>
      <c r="U97" s="108">
        <v>6770</v>
      </c>
      <c r="V97" s="108">
        <v>5</v>
      </c>
      <c r="W97" s="108">
        <v>1</v>
      </c>
      <c r="X97" s="113">
        <v>2021</v>
      </c>
      <c r="Y97" s="113">
        <v>65</v>
      </c>
      <c r="Z97" s="113">
        <v>0</v>
      </c>
      <c r="AA97" s="114" t="s">
        <v>416</v>
      </c>
      <c r="AB97" s="108">
        <v>499</v>
      </c>
      <c r="AC97" s="109" t="s">
        <v>416</v>
      </c>
      <c r="AD97" s="300" t="s">
        <v>483</v>
      </c>
      <c r="AE97" s="300" t="s">
        <v>315</v>
      </c>
      <c r="AF97" s="301">
        <f>AE97-AD97</f>
        <v>-27</v>
      </c>
      <c r="AG97" s="302">
        <f>IF(AI97="SI",0,J97)</f>
        <v>12506.23</v>
      </c>
      <c r="AH97" s="303">
        <f>AG97*AF97</f>
        <v>-337668.20999999996</v>
      </c>
      <c r="AI97" s="304" t="s">
        <v>127</v>
      </c>
    </row>
    <row r="98" spans="1:35" ht="15">
      <c r="A98" s="108">
        <v>2021</v>
      </c>
      <c r="B98" s="108">
        <v>220</v>
      </c>
      <c r="C98" s="109" t="s">
        <v>429</v>
      </c>
      <c r="D98" s="297" t="s">
        <v>481</v>
      </c>
      <c r="E98" s="109" t="s">
        <v>373</v>
      </c>
      <c r="F98" s="298" t="s">
        <v>482</v>
      </c>
      <c r="G98" s="112">
        <v>19000</v>
      </c>
      <c r="H98" s="112">
        <v>3426.23</v>
      </c>
      <c r="I98" s="107" t="s">
        <v>118</v>
      </c>
      <c r="J98" s="112">
        <f>IF(I98="SI",G98-H98,G98)</f>
        <v>15573.77</v>
      </c>
      <c r="K98" s="299" t="s">
        <v>413</v>
      </c>
      <c r="L98" s="108">
        <v>2021</v>
      </c>
      <c r="M98" s="108">
        <v>3504</v>
      </c>
      <c r="N98" s="109" t="s">
        <v>429</v>
      </c>
      <c r="O98" s="111" t="s">
        <v>414</v>
      </c>
      <c r="P98" s="109" t="s">
        <v>415</v>
      </c>
      <c r="Q98" s="109" t="s">
        <v>415</v>
      </c>
      <c r="R98" s="108" t="s">
        <v>123</v>
      </c>
      <c r="S98" s="111" t="s">
        <v>123</v>
      </c>
      <c r="T98" s="108">
        <v>2030105</v>
      </c>
      <c r="U98" s="108">
        <v>6770</v>
      </c>
      <c r="V98" s="108">
        <v>5</v>
      </c>
      <c r="W98" s="108">
        <v>1</v>
      </c>
      <c r="X98" s="113">
        <v>2021</v>
      </c>
      <c r="Y98" s="113">
        <v>64</v>
      </c>
      <c r="Z98" s="113">
        <v>0</v>
      </c>
      <c r="AA98" s="114" t="s">
        <v>416</v>
      </c>
      <c r="AB98" s="108">
        <v>498</v>
      </c>
      <c r="AC98" s="109" t="s">
        <v>416</v>
      </c>
      <c r="AD98" s="300" t="s">
        <v>483</v>
      </c>
      <c r="AE98" s="300" t="s">
        <v>315</v>
      </c>
      <c r="AF98" s="301">
        <f>AE98-AD98</f>
        <v>-27</v>
      </c>
      <c r="AG98" s="302">
        <f>IF(AI98="SI",0,J98)</f>
        <v>15573.77</v>
      </c>
      <c r="AH98" s="303">
        <f>AG98*AF98</f>
        <v>-420491.79000000004</v>
      </c>
      <c r="AI98" s="304" t="s">
        <v>127</v>
      </c>
    </row>
    <row r="99" spans="1:35" ht="15">
      <c r="A99" s="108">
        <v>2021</v>
      </c>
      <c r="B99" s="108">
        <v>221</v>
      </c>
      <c r="C99" s="109" t="s">
        <v>416</v>
      </c>
      <c r="D99" s="297" t="s">
        <v>484</v>
      </c>
      <c r="E99" s="109" t="s">
        <v>429</v>
      </c>
      <c r="F99" s="298" t="s">
        <v>485</v>
      </c>
      <c r="G99" s="112">
        <v>1474.1</v>
      </c>
      <c r="H99" s="112">
        <v>0</v>
      </c>
      <c r="I99" s="107" t="s">
        <v>127</v>
      </c>
      <c r="J99" s="112">
        <f>IF(I99="SI",G99-H99,G99)</f>
        <v>1474.1</v>
      </c>
      <c r="K99" s="299" t="s">
        <v>486</v>
      </c>
      <c r="L99" s="108">
        <v>2021</v>
      </c>
      <c r="M99" s="108">
        <v>3536</v>
      </c>
      <c r="N99" s="109" t="s">
        <v>416</v>
      </c>
      <c r="O99" s="111" t="s">
        <v>487</v>
      </c>
      <c r="P99" s="109" t="s">
        <v>488</v>
      </c>
      <c r="Q99" s="109" t="s">
        <v>489</v>
      </c>
      <c r="R99" s="108" t="s">
        <v>123</v>
      </c>
      <c r="S99" s="111" t="s">
        <v>123</v>
      </c>
      <c r="T99" s="108">
        <v>2030105</v>
      </c>
      <c r="U99" s="108">
        <v>6770</v>
      </c>
      <c r="V99" s="108">
        <v>5</v>
      </c>
      <c r="W99" s="108">
        <v>1</v>
      </c>
      <c r="X99" s="113">
        <v>2020</v>
      </c>
      <c r="Y99" s="113">
        <v>474</v>
      </c>
      <c r="Z99" s="113">
        <v>0</v>
      </c>
      <c r="AA99" s="114" t="s">
        <v>416</v>
      </c>
      <c r="AB99" s="108">
        <v>500</v>
      </c>
      <c r="AC99" s="109" t="s">
        <v>416</v>
      </c>
      <c r="AD99" s="300" t="s">
        <v>490</v>
      </c>
      <c r="AE99" s="300" t="s">
        <v>315</v>
      </c>
      <c r="AF99" s="301">
        <f>AE99-AD99</f>
        <v>-28</v>
      </c>
      <c r="AG99" s="302">
        <f>IF(AI99="SI",0,J99)</f>
        <v>1474.1</v>
      </c>
      <c r="AH99" s="303">
        <f>AG99*AF99</f>
        <v>-41274.799999999996</v>
      </c>
      <c r="AI99" s="304" t="s">
        <v>127</v>
      </c>
    </row>
    <row r="100" spans="1:35" ht="15">
      <c r="A100" s="108">
        <v>2021</v>
      </c>
      <c r="B100" s="108">
        <v>222</v>
      </c>
      <c r="C100" s="109" t="s">
        <v>416</v>
      </c>
      <c r="D100" s="297" t="s">
        <v>491</v>
      </c>
      <c r="E100" s="109" t="s">
        <v>429</v>
      </c>
      <c r="F100" s="298" t="s">
        <v>492</v>
      </c>
      <c r="G100" s="112">
        <v>418.4</v>
      </c>
      <c r="H100" s="112">
        <v>38.04</v>
      </c>
      <c r="I100" s="107" t="s">
        <v>118</v>
      </c>
      <c r="J100" s="112">
        <f>IF(I100="SI",G100-H100,G100)</f>
        <v>380.35999999999996</v>
      </c>
      <c r="K100" s="299" t="s">
        <v>493</v>
      </c>
      <c r="L100" s="108">
        <v>2021</v>
      </c>
      <c r="M100" s="108">
        <v>3543</v>
      </c>
      <c r="N100" s="109" t="s">
        <v>416</v>
      </c>
      <c r="O100" s="111" t="s">
        <v>494</v>
      </c>
      <c r="P100" s="109" t="s">
        <v>495</v>
      </c>
      <c r="Q100" s="109" t="s">
        <v>496</v>
      </c>
      <c r="R100" s="108" t="s">
        <v>123</v>
      </c>
      <c r="S100" s="111" t="s">
        <v>123</v>
      </c>
      <c r="T100" s="108">
        <v>2090101</v>
      </c>
      <c r="U100" s="108">
        <v>8530</v>
      </c>
      <c r="V100" s="108">
        <v>50</v>
      </c>
      <c r="W100" s="108">
        <v>1</v>
      </c>
      <c r="X100" s="113">
        <v>2021</v>
      </c>
      <c r="Y100" s="113">
        <v>40</v>
      </c>
      <c r="Z100" s="113">
        <v>0</v>
      </c>
      <c r="AA100" s="114" t="s">
        <v>497</v>
      </c>
      <c r="AB100" s="108">
        <v>507</v>
      </c>
      <c r="AC100" s="109" t="s">
        <v>497</v>
      </c>
      <c r="AD100" s="300" t="s">
        <v>498</v>
      </c>
      <c r="AE100" s="300" t="s">
        <v>499</v>
      </c>
      <c r="AF100" s="301">
        <f>AE100-AD100</f>
        <v>-25</v>
      </c>
      <c r="AG100" s="302">
        <f>IF(AI100="SI",0,J100)</f>
        <v>380.35999999999996</v>
      </c>
      <c r="AH100" s="303">
        <f>AG100*AF100</f>
        <v>-9508.999999999998</v>
      </c>
      <c r="AI100" s="304" t="s">
        <v>127</v>
      </c>
    </row>
    <row r="101" spans="1:35" ht="15">
      <c r="A101" s="108">
        <v>2021</v>
      </c>
      <c r="B101" s="108">
        <v>223</v>
      </c>
      <c r="C101" s="109" t="s">
        <v>416</v>
      </c>
      <c r="D101" s="297" t="s">
        <v>500</v>
      </c>
      <c r="E101" s="109" t="s">
        <v>429</v>
      </c>
      <c r="F101" s="298" t="s">
        <v>206</v>
      </c>
      <c r="G101" s="112">
        <v>56.47</v>
      </c>
      <c r="H101" s="112">
        <v>10.18</v>
      </c>
      <c r="I101" s="107" t="s">
        <v>118</v>
      </c>
      <c r="J101" s="112">
        <f>IF(I101="SI",G101-H101,G101)</f>
        <v>46.29</v>
      </c>
      <c r="K101" s="299" t="s">
        <v>207</v>
      </c>
      <c r="L101" s="108">
        <v>2021</v>
      </c>
      <c r="M101" s="108">
        <v>3541</v>
      </c>
      <c r="N101" s="109" t="s">
        <v>416</v>
      </c>
      <c r="O101" s="111" t="s">
        <v>174</v>
      </c>
      <c r="P101" s="109" t="s">
        <v>175</v>
      </c>
      <c r="Q101" s="109" t="s">
        <v>146</v>
      </c>
      <c r="R101" s="108" t="s">
        <v>123</v>
      </c>
      <c r="S101" s="111" t="s">
        <v>123</v>
      </c>
      <c r="T101" s="108">
        <v>1010203</v>
      </c>
      <c r="U101" s="108">
        <v>140</v>
      </c>
      <c r="V101" s="108">
        <v>10</v>
      </c>
      <c r="W101" s="108">
        <v>1</v>
      </c>
      <c r="X101" s="113">
        <v>2021</v>
      </c>
      <c r="Y101" s="113">
        <v>87</v>
      </c>
      <c r="Z101" s="113">
        <v>0</v>
      </c>
      <c r="AA101" s="114" t="s">
        <v>497</v>
      </c>
      <c r="AB101" s="108">
        <v>503</v>
      </c>
      <c r="AC101" s="109" t="s">
        <v>497</v>
      </c>
      <c r="AD101" s="300" t="s">
        <v>498</v>
      </c>
      <c r="AE101" s="300" t="s">
        <v>499</v>
      </c>
      <c r="AF101" s="301">
        <f>AE101-AD101</f>
        <v>-25</v>
      </c>
      <c r="AG101" s="302">
        <f>IF(AI101="SI",0,J101)</f>
        <v>46.29</v>
      </c>
      <c r="AH101" s="303">
        <f>AG101*AF101</f>
        <v>-1157.25</v>
      </c>
      <c r="AI101" s="304" t="s">
        <v>127</v>
      </c>
    </row>
    <row r="102" spans="1:35" ht="15">
      <c r="A102" s="108">
        <v>2021</v>
      </c>
      <c r="B102" s="108">
        <v>224</v>
      </c>
      <c r="C102" s="109" t="s">
        <v>416</v>
      </c>
      <c r="D102" s="297" t="s">
        <v>501</v>
      </c>
      <c r="E102" s="109" t="s">
        <v>429</v>
      </c>
      <c r="F102" s="298" t="s">
        <v>209</v>
      </c>
      <c r="G102" s="112">
        <v>172.41</v>
      </c>
      <c r="H102" s="112">
        <v>31.09</v>
      </c>
      <c r="I102" s="107" t="s">
        <v>118</v>
      </c>
      <c r="J102" s="112">
        <f>IF(I102="SI",G102-H102,G102)</f>
        <v>141.32</v>
      </c>
      <c r="K102" s="299" t="s">
        <v>207</v>
      </c>
      <c r="L102" s="108">
        <v>2021</v>
      </c>
      <c r="M102" s="108">
        <v>3539</v>
      </c>
      <c r="N102" s="109" t="s">
        <v>416</v>
      </c>
      <c r="O102" s="111" t="s">
        <v>174</v>
      </c>
      <c r="P102" s="109" t="s">
        <v>175</v>
      </c>
      <c r="Q102" s="109" t="s">
        <v>146</v>
      </c>
      <c r="R102" s="108" t="s">
        <v>123</v>
      </c>
      <c r="S102" s="111" t="s">
        <v>123</v>
      </c>
      <c r="T102" s="108">
        <v>1010203</v>
      </c>
      <c r="U102" s="108">
        <v>140</v>
      </c>
      <c r="V102" s="108">
        <v>10</v>
      </c>
      <c r="W102" s="108">
        <v>1</v>
      </c>
      <c r="X102" s="113">
        <v>2021</v>
      </c>
      <c r="Y102" s="113">
        <v>87</v>
      </c>
      <c r="Z102" s="113">
        <v>0</v>
      </c>
      <c r="AA102" s="114" t="s">
        <v>497</v>
      </c>
      <c r="AB102" s="108">
        <v>503</v>
      </c>
      <c r="AC102" s="109" t="s">
        <v>497</v>
      </c>
      <c r="AD102" s="300" t="s">
        <v>498</v>
      </c>
      <c r="AE102" s="300" t="s">
        <v>499</v>
      </c>
      <c r="AF102" s="301">
        <f>AE102-AD102</f>
        <v>-25</v>
      </c>
      <c r="AG102" s="302">
        <f>IF(AI102="SI",0,J102)</f>
        <v>141.32</v>
      </c>
      <c r="AH102" s="303">
        <f>AG102*AF102</f>
        <v>-3533</v>
      </c>
      <c r="AI102" s="304" t="s">
        <v>127</v>
      </c>
    </row>
    <row r="103" spans="1:35" ht="15">
      <c r="A103" s="108">
        <v>2021</v>
      </c>
      <c r="B103" s="108">
        <v>225</v>
      </c>
      <c r="C103" s="109" t="s">
        <v>416</v>
      </c>
      <c r="D103" s="297" t="s">
        <v>502</v>
      </c>
      <c r="E103" s="109" t="s">
        <v>429</v>
      </c>
      <c r="F103" s="298" t="s">
        <v>343</v>
      </c>
      <c r="G103" s="112">
        <v>37.49</v>
      </c>
      <c r="H103" s="112">
        <v>6.76</v>
      </c>
      <c r="I103" s="107" t="s">
        <v>118</v>
      </c>
      <c r="J103" s="112">
        <f>IF(I103="SI",G103-H103,G103)</f>
        <v>30.730000000000004</v>
      </c>
      <c r="K103" s="299" t="s">
        <v>172</v>
      </c>
      <c r="L103" s="108">
        <v>2021</v>
      </c>
      <c r="M103" s="108">
        <v>3538</v>
      </c>
      <c r="N103" s="109" t="s">
        <v>416</v>
      </c>
      <c r="O103" s="111" t="s">
        <v>174</v>
      </c>
      <c r="P103" s="109" t="s">
        <v>175</v>
      </c>
      <c r="Q103" s="109" t="s">
        <v>146</v>
      </c>
      <c r="R103" s="108" t="s">
        <v>123</v>
      </c>
      <c r="S103" s="111" t="s">
        <v>123</v>
      </c>
      <c r="T103" s="108">
        <v>1080203</v>
      </c>
      <c r="U103" s="108">
        <v>2890</v>
      </c>
      <c r="V103" s="108">
        <v>5</v>
      </c>
      <c r="W103" s="108">
        <v>1</v>
      </c>
      <c r="X103" s="113">
        <v>2021</v>
      </c>
      <c r="Y103" s="113">
        <v>88</v>
      </c>
      <c r="Z103" s="113">
        <v>0</v>
      </c>
      <c r="AA103" s="114" t="s">
        <v>497</v>
      </c>
      <c r="AB103" s="108">
        <v>504</v>
      </c>
      <c r="AC103" s="109" t="s">
        <v>497</v>
      </c>
      <c r="AD103" s="300" t="s">
        <v>498</v>
      </c>
      <c r="AE103" s="300" t="s">
        <v>499</v>
      </c>
      <c r="AF103" s="301">
        <f>AE103-AD103</f>
        <v>-25</v>
      </c>
      <c r="AG103" s="302">
        <f>IF(AI103="SI",0,J103)</f>
        <v>30.730000000000004</v>
      </c>
      <c r="AH103" s="303">
        <f>AG103*AF103</f>
        <v>-768.2500000000001</v>
      </c>
      <c r="AI103" s="304" t="s">
        <v>127</v>
      </c>
    </row>
    <row r="104" spans="1:35" ht="15">
      <c r="A104" s="108">
        <v>2021</v>
      </c>
      <c r="B104" s="108">
        <v>226</v>
      </c>
      <c r="C104" s="109" t="s">
        <v>416</v>
      </c>
      <c r="D104" s="297" t="s">
        <v>503</v>
      </c>
      <c r="E104" s="109" t="s">
        <v>429</v>
      </c>
      <c r="F104" s="298" t="s">
        <v>345</v>
      </c>
      <c r="G104" s="112">
        <v>37.49</v>
      </c>
      <c r="H104" s="112">
        <v>6.76</v>
      </c>
      <c r="I104" s="107" t="s">
        <v>118</v>
      </c>
      <c r="J104" s="112">
        <f>IF(I104="SI",G104-H104,G104)</f>
        <v>30.730000000000004</v>
      </c>
      <c r="K104" s="299" t="s">
        <v>172</v>
      </c>
      <c r="L104" s="108">
        <v>2021</v>
      </c>
      <c r="M104" s="108">
        <v>3537</v>
      </c>
      <c r="N104" s="109" t="s">
        <v>416</v>
      </c>
      <c r="O104" s="111" t="s">
        <v>174</v>
      </c>
      <c r="P104" s="109" t="s">
        <v>175</v>
      </c>
      <c r="Q104" s="109" t="s">
        <v>146</v>
      </c>
      <c r="R104" s="108" t="s">
        <v>123</v>
      </c>
      <c r="S104" s="111" t="s">
        <v>123</v>
      </c>
      <c r="T104" s="108">
        <v>1080203</v>
      </c>
      <c r="U104" s="108">
        <v>2890</v>
      </c>
      <c r="V104" s="108">
        <v>5</v>
      </c>
      <c r="W104" s="108">
        <v>1</v>
      </c>
      <c r="X104" s="113">
        <v>2021</v>
      </c>
      <c r="Y104" s="113">
        <v>88</v>
      </c>
      <c r="Z104" s="113">
        <v>0</v>
      </c>
      <c r="AA104" s="114" t="s">
        <v>497</v>
      </c>
      <c r="AB104" s="108">
        <v>504</v>
      </c>
      <c r="AC104" s="109" t="s">
        <v>497</v>
      </c>
      <c r="AD104" s="300" t="s">
        <v>498</v>
      </c>
      <c r="AE104" s="300" t="s">
        <v>499</v>
      </c>
      <c r="AF104" s="301">
        <f>AE104-AD104</f>
        <v>-25</v>
      </c>
      <c r="AG104" s="302">
        <f>IF(AI104="SI",0,J104)</f>
        <v>30.730000000000004</v>
      </c>
      <c r="AH104" s="303">
        <f>AG104*AF104</f>
        <v>-768.2500000000001</v>
      </c>
      <c r="AI104" s="304" t="s">
        <v>127</v>
      </c>
    </row>
    <row r="105" spans="1:35" ht="15">
      <c r="A105" s="108">
        <v>2021</v>
      </c>
      <c r="B105" s="108">
        <v>227</v>
      </c>
      <c r="C105" s="109" t="s">
        <v>416</v>
      </c>
      <c r="D105" s="297" t="s">
        <v>504</v>
      </c>
      <c r="E105" s="109" t="s">
        <v>429</v>
      </c>
      <c r="F105" s="298" t="s">
        <v>171</v>
      </c>
      <c r="G105" s="112">
        <v>931.85</v>
      </c>
      <c r="H105" s="112">
        <v>168.03</v>
      </c>
      <c r="I105" s="107" t="s">
        <v>118</v>
      </c>
      <c r="J105" s="112">
        <f>IF(I105="SI",G105-H105,G105)</f>
        <v>763.82</v>
      </c>
      <c r="K105" s="299" t="s">
        <v>172</v>
      </c>
      <c r="L105" s="108">
        <v>2021</v>
      </c>
      <c r="M105" s="108">
        <v>3542</v>
      </c>
      <c r="N105" s="109" t="s">
        <v>416</v>
      </c>
      <c r="O105" s="111" t="s">
        <v>174</v>
      </c>
      <c r="P105" s="109" t="s">
        <v>175</v>
      </c>
      <c r="Q105" s="109" t="s">
        <v>146</v>
      </c>
      <c r="R105" s="108" t="s">
        <v>123</v>
      </c>
      <c r="S105" s="111" t="s">
        <v>123</v>
      </c>
      <c r="T105" s="108">
        <v>1080203</v>
      </c>
      <c r="U105" s="108">
        <v>2890</v>
      </c>
      <c r="V105" s="108">
        <v>5</v>
      </c>
      <c r="W105" s="108">
        <v>1</v>
      </c>
      <c r="X105" s="113">
        <v>2021</v>
      </c>
      <c r="Y105" s="113">
        <v>88</v>
      </c>
      <c r="Z105" s="113">
        <v>0</v>
      </c>
      <c r="AA105" s="114" t="s">
        <v>497</v>
      </c>
      <c r="AB105" s="108">
        <v>504</v>
      </c>
      <c r="AC105" s="109" t="s">
        <v>497</v>
      </c>
      <c r="AD105" s="300" t="s">
        <v>498</v>
      </c>
      <c r="AE105" s="300" t="s">
        <v>499</v>
      </c>
      <c r="AF105" s="301">
        <f>AE105-AD105</f>
        <v>-25</v>
      </c>
      <c r="AG105" s="302">
        <f>IF(AI105="SI",0,J105)</f>
        <v>763.82</v>
      </c>
      <c r="AH105" s="303">
        <f>AG105*AF105</f>
        <v>-19095.5</v>
      </c>
      <c r="AI105" s="304" t="s">
        <v>127</v>
      </c>
    </row>
    <row r="106" spans="1:35" ht="15">
      <c r="A106" s="108">
        <v>2021</v>
      </c>
      <c r="B106" s="108">
        <v>228</v>
      </c>
      <c r="C106" s="109" t="s">
        <v>497</v>
      </c>
      <c r="D106" s="297" t="s">
        <v>505</v>
      </c>
      <c r="E106" s="109" t="s">
        <v>358</v>
      </c>
      <c r="F106" s="298" t="s">
        <v>506</v>
      </c>
      <c r="G106" s="112">
        <v>2382</v>
      </c>
      <c r="H106" s="112">
        <v>0</v>
      </c>
      <c r="I106" s="107" t="s">
        <v>127</v>
      </c>
      <c r="J106" s="112">
        <f>IF(I106="SI",G106-H106,G106)</f>
        <v>2382</v>
      </c>
      <c r="K106" s="299" t="s">
        <v>507</v>
      </c>
      <c r="L106" s="108">
        <v>2021</v>
      </c>
      <c r="M106" s="108">
        <v>3553</v>
      </c>
      <c r="N106" s="109" t="s">
        <v>315</v>
      </c>
      <c r="O106" s="111" t="s">
        <v>508</v>
      </c>
      <c r="P106" s="109" t="s">
        <v>509</v>
      </c>
      <c r="Q106" s="109" t="s">
        <v>510</v>
      </c>
      <c r="R106" s="108" t="s">
        <v>123</v>
      </c>
      <c r="S106" s="111" t="s">
        <v>123</v>
      </c>
      <c r="T106" s="108">
        <v>1100503</v>
      </c>
      <c r="U106" s="108">
        <v>4210</v>
      </c>
      <c r="V106" s="108">
        <v>5</v>
      </c>
      <c r="W106" s="108">
        <v>1</v>
      </c>
      <c r="X106" s="113">
        <v>2021</v>
      </c>
      <c r="Y106" s="113">
        <v>148</v>
      </c>
      <c r="Z106" s="113">
        <v>0</v>
      </c>
      <c r="AA106" s="114" t="s">
        <v>497</v>
      </c>
      <c r="AB106" s="108">
        <v>502</v>
      </c>
      <c r="AC106" s="109" t="s">
        <v>497</v>
      </c>
      <c r="AD106" s="300" t="s">
        <v>498</v>
      </c>
      <c r="AE106" s="300" t="s">
        <v>499</v>
      </c>
      <c r="AF106" s="301">
        <f>AE106-AD106</f>
        <v>-25</v>
      </c>
      <c r="AG106" s="302">
        <f>IF(AI106="SI",0,J106)</f>
        <v>2382</v>
      </c>
      <c r="AH106" s="303">
        <f>AG106*AF106</f>
        <v>-59550</v>
      </c>
      <c r="AI106" s="304" t="s">
        <v>127</v>
      </c>
    </row>
    <row r="107" spans="1:35" ht="15">
      <c r="A107" s="108">
        <v>2021</v>
      </c>
      <c r="B107" s="108">
        <v>229</v>
      </c>
      <c r="C107" s="109" t="s">
        <v>497</v>
      </c>
      <c r="D107" s="297" t="s">
        <v>511</v>
      </c>
      <c r="E107" s="109" t="s">
        <v>358</v>
      </c>
      <c r="F107" s="298" t="s">
        <v>512</v>
      </c>
      <c r="G107" s="112">
        <v>300</v>
      </c>
      <c r="H107" s="112">
        <v>29.74</v>
      </c>
      <c r="I107" s="107" t="s">
        <v>118</v>
      </c>
      <c r="J107" s="112">
        <f>IF(I107="SI",G107-H107,G107)</f>
        <v>270.26</v>
      </c>
      <c r="K107" s="299" t="s">
        <v>513</v>
      </c>
      <c r="L107" s="108">
        <v>2021</v>
      </c>
      <c r="M107" s="108">
        <v>3554</v>
      </c>
      <c r="N107" s="109" t="s">
        <v>315</v>
      </c>
      <c r="O107" s="111" t="s">
        <v>514</v>
      </c>
      <c r="P107" s="109" t="s">
        <v>515</v>
      </c>
      <c r="Q107" s="109" t="s">
        <v>516</v>
      </c>
      <c r="R107" s="108" t="s">
        <v>123</v>
      </c>
      <c r="S107" s="111" t="s">
        <v>123</v>
      </c>
      <c r="T107" s="108">
        <v>1100402</v>
      </c>
      <c r="U107" s="108">
        <v>4090</v>
      </c>
      <c r="V107" s="108">
        <v>5</v>
      </c>
      <c r="W107" s="108">
        <v>1</v>
      </c>
      <c r="X107" s="113">
        <v>2021</v>
      </c>
      <c r="Y107" s="113">
        <v>244</v>
      </c>
      <c r="Z107" s="113">
        <v>0</v>
      </c>
      <c r="AA107" s="114" t="s">
        <v>497</v>
      </c>
      <c r="AB107" s="108">
        <v>506</v>
      </c>
      <c r="AC107" s="109" t="s">
        <v>497</v>
      </c>
      <c r="AD107" s="300" t="s">
        <v>517</v>
      </c>
      <c r="AE107" s="300" t="s">
        <v>499</v>
      </c>
      <c r="AF107" s="301">
        <f>AE107-AD107</f>
        <v>-26</v>
      </c>
      <c r="AG107" s="302">
        <f>IF(AI107="SI",0,J107)</f>
        <v>270.26</v>
      </c>
      <c r="AH107" s="303">
        <f>AG107*AF107</f>
        <v>-7026.76</v>
      </c>
      <c r="AI107" s="304" t="s">
        <v>127</v>
      </c>
    </row>
    <row r="108" spans="1:35" ht="15">
      <c r="A108" s="108">
        <v>2021</v>
      </c>
      <c r="B108" s="108">
        <v>230</v>
      </c>
      <c r="C108" s="109" t="s">
        <v>497</v>
      </c>
      <c r="D108" s="297" t="s">
        <v>518</v>
      </c>
      <c r="E108" s="109" t="s">
        <v>315</v>
      </c>
      <c r="F108" s="298" t="s">
        <v>519</v>
      </c>
      <c r="G108" s="112">
        <v>1952</v>
      </c>
      <c r="H108" s="112">
        <v>352</v>
      </c>
      <c r="I108" s="107" t="s">
        <v>118</v>
      </c>
      <c r="J108" s="112">
        <f>IF(I108="SI",G108-H108,G108)</f>
        <v>1600</v>
      </c>
      <c r="K108" s="299" t="s">
        <v>250</v>
      </c>
      <c r="L108" s="108">
        <v>2021</v>
      </c>
      <c r="M108" s="108">
        <v>3564</v>
      </c>
      <c r="N108" s="109" t="s">
        <v>497</v>
      </c>
      <c r="O108" s="111" t="s">
        <v>251</v>
      </c>
      <c r="P108" s="109" t="s">
        <v>252</v>
      </c>
      <c r="Q108" s="109" t="s">
        <v>252</v>
      </c>
      <c r="R108" s="108" t="s">
        <v>123</v>
      </c>
      <c r="S108" s="111" t="s">
        <v>123</v>
      </c>
      <c r="T108" s="108">
        <v>2080101</v>
      </c>
      <c r="U108" s="108">
        <v>8230</v>
      </c>
      <c r="V108" s="108">
        <v>25</v>
      </c>
      <c r="W108" s="108">
        <v>20</v>
      </c>
      <c r="X108" s="113">
        <v>2021</v>
      </c>
      <c r="Y108" s="113">
        <v>74</v>
      </c>
      <c r="Z108" s="113">
        <v>2</v>
      </c>
      <c r="AA108" s="114" t="s">
        <v>497</v>
      </c>
      <c r="AB108" s="108">
        <v>501</v>
      </c>
      <c r="AC108" s="109" t="s">
        <v>497</v>
      </c>
      <c r="AD108" s="300" t="s">
        <v>520</v>
      </c>
      <c r="AE108" s="300" t="s">
        <v>499</v>
      </c>
      <c r="AF108" s="301">
        <f>AE108-AD108</f>
        <v>-28</v>
      </c>
      <c r="AG108" s="302">
        <f>IF(AI108="SI",0,J108)</f>
        <v>1600</v>
      </c>
      <c r="AH108" s="303">
        <f>AG108*AF108</f>
        <v>-44800</v>
      </c>
      <c r="AI108" s="304" t="s">
        <v>127</v>
      </c>
    </row>
    <row r="109" spans="1:35" ht="15">
      <c r="A109" s="108">
        <v>2021</v>
      </c>
      <c r="B109" s="108">
        <v>231</v>
      </c>
      <c r="C109" s="109" t="s">
        <v>497</v>
      </c>
      <c r="D109" s="297" t="s">
        <v>521</v>
      </c>
      <c r="E109" s="109" t="s">
        <v>365</v>
      </c>
      <c r="F109" s="298" t="s">
        <v>522</v>
      </c>
      <c r="G109" s="112">
        <v>23.82</v>
      </c>
      <c r="H109" s="112">
        <v>4.27</v>
      </c>
      <c r="I109" s="107" t="s">
        <v>118</v>
      </c>
      <c r="J109" s="112">
        <f>IF(I109="SI",G109-H109,G109)</f>
        <v>19.55</v>
      </c>
      <c r="K109" s="299" t="s">
        <v>164</v>
      </c>
      <c r="L109" s="108">
        <v>2021</v>
      </c>
      <c r="M109" s="108">
        <v>3563</v>
      </c>
      <c r="N109" s="109" t="s">
        <v>497</v>
      </c>
      <c r="O109" s="111" t="s">
        <v>166</v>
      </c>
      <c r="P109" s="109" t="s">
        <v>167</v>
      </c>
      <c r="Q109" s="109" t="s">
        <v>167</v>
      </c>
      <c r="R109" s="108" t="s">
        <v>123</v>
      </c>
      <c r="S109" s="111" t="s">
        <v>123</v>
      </c>
      <c r="T109" s="108">
        <v>1010203</v>
      </c>
      <c r="U109" s="108">
        <v>140</v>
      </c>
      <c r="V109" s="108">
        <v>10</v>
      </c>
      <c r="W109" s="108">
        <v>6</v>
      </c>
      <c r="X109" s="113">
        <v>2021</v>
      </c>
      <c r="Y109" s="113">
        <v>366</v>
      </c>
      <c r="Z109" s="113">
        <v>0</v>
      </c>
      <c r="AA109" s="114" t="s">
        <v>497</v>
      </c>
      <c r="AB109" s="108">
        <v>505</v>
      </c>
      <c r="AC109" s="109" t="s">
        <v>497</v>
      </c>
      <c r="AD109" s="300" t="s">
        <v>517</v>
      </c>
      <c r="AE109" s="300" t="s">
        <v>499</v>
      </c>
      <c r="AF109" s="301">
        <f>AE109-AD109</f>
        <v>-26</v>
      </c>
      <c r="AG109" s="302">
        <f>IF(AI109="SI",0,J109)</f>
        <v>19.55</v>
      </c>
      <c r="AH109" s="303">
        <f>AG109*AF109</f>
        <v>-508.3</v>
      </c>
      <c r="AI109" s="304" t="s">
        <v>127</v>
      </c>
    </row>
    <row r="110" spans="1:35" ht="15">
      <c r="A110" s="108"/>
      <c r="B110" s="108"/>
      <c r="C110" s="109"/>
      <c r="D110" s="297"/>
      <c r="E110" s="109"/>
      <c r="F110" s="298"/>
      <c r="G110" s="112"/>
      <c r="H110" s="112"/>
      <c r="I110" s="107"/>
      <c r="J110" s="112"/>
      <c r="K110" s="299"/>
      <c r="L110" s="108"/>
      <c r="M110" s="108"/>
      <c r="N110" s="109"/>
      <c r="O110" s="111"/>
      <c r="P110" s="109"/>
      <c r="Q110" s="109"/>
      <c r="R110" s="108"/>
      <c r="S110" s="111"/>
      <c r="T110" s="108"/>
      <c r="U110" s="108"/>
      <c r="V110" s="108"/>
      <c r="W110" s="108"/>
      <c r="X110" s="113"/>
      <c r="Y110" s="113"/>
      <c r="Z110" s="113"/>
      <c r="AA110" s="114"/>
      <c r="AB110" s="108"/>
      <c r="AC110" s="109"/>
      <c r="AD110" s="305"/>
      <c r="AE110" s="305"/>
      <c r="AF110" s="306"/>
      <c r="AG110" s="307"/>
      <c r="AH110" s="307"/>
      <c r="AI110" s="308"/>
    </row>
    <row r="111" spans="1:35" ht="15">
      <c r="A111" s="108"/>
      <c r="B111" s="108"/>
      <c r="C111" s="109"/>
      <c r="D111" s="297"/>
      <c r="E111" s="109"/>
      <c r="F111" s="298"/>
      <c r="G111" s="112"/>
      <c r="H111" s="112"/>
      <c r="I111" s="107"/>
      <c r="J111" s="112"/>
      <c r="K111" s="299"/>
      <c r="L111" s="108"/>
      <c r="M111" s="108"/>
      <c r="N111" s="109"/>
      <c r="O111" s="111"/>
      <c r="P111" s="109"/>
      <c r="Q111" s="109"/>
      <c r="R111" s="108"/>
      <c r="S111" s="111"/>
      <c r="T111" s="108"/>
      <c r="U111" s="108"/>
      <c r="V111" s="108"/>
      <c r="W111" s="108"/>
      <c r="X111" s="113"/>
      <c r="Y111" s="113"/>
      <c r="Z111" s="113"/>
      <c r="AA111" s="114"/>
      <c r="AB111" s="108"/>
      <c r="AC111" s="109"/>
      <c r="AD111" s="305"/>
      <c r="AE111" s="305"/>
      <c r="AF111" s="309" t="s">
        <v>523</v>
      </c>
      <c r="AG111" s="310">
        <f>SUM(AG8:AG109)</f>
        <v>168205.44000000006</v>
      </c>
      <c r="AH111" s="310">
        <f>SUM(AH8:AH109)</f>
        <v>-2070198.3799999994</v>
      </c>
      <c r="AI111" s="308"/>
    </row>
    <row r="112" spans="1:35" ht="15">
      <c r="A112" s="108"/>
      <c r="B112" s="108"/>
      <c r="C112" s="109"/>
      <c r="D112" s="297"/>
      <c r="E112" s="109"/>
      <c r="F112" s="298"/>
      <c r="G112" s="112"/>
      <c r="H112" s="112"/>
      <c r="I112" s="107"/>
      <c r="J112" s="112"/>
      <c r="K112" s="299"/>
      <c r="L112" s="108"/>
      <c r="M112" s="108"/>
      <c r="N112" s="109"/>
      <c r="O112" s="111"/>
      <c r="P112" s="109"/>
      <c r="Q112" s="109"/>
      <c r="R112" s="108"/>
      <c r="S112" s="111"/>
      <c r="T112" s="108"/>
      <c r="U112" s="108"/>
      <c r="V112" s="108"/>
      <c r="W112" s="108"/>
      <c r="X112" s="113"/>
      <c r="Y112" s="113"/>
      <c r="Z112" s="113"/>
      <c r="AA112" s="114"/>
      <c r="AB112" s="108"/>
      <c r="AC112" s="109"/>
      <c r="AD112" s="305"/>
      <c r="AE112" s="305"/>
      <c r="AF112" s="309" t="s">
        <v>524</v>
      </c>
      <c r="AG112" s="310"/>
      <c r="AH112" s="310">
        <f>IF(AG111&lt;&gt;0,AH111/AG111,0)</f>
        <v>-12.307559018305227</v>
      </c>
      <c r="AI112" s="308"/>
    </row>
    <row r="113" spans="3:34" ht="15">
      <c r="C113" s="107"/>
      <c r="D113" s="107"/>
      <c r="E113" s="107"/>
      <c r="F113" s="107"/>
      <c r="G113" s="107"/>
      <c r="H113" s="107"/>
      <c r="I113" s="107"/>
      <c r="J113" s="107"/>
      <c r="N113" s="107"/>
      <c r="O113" s="107"/>
      <c r="P113" s="107"/>
      <c r="Q113" s="107"/>
      <c r="S113" s="107"/>
      <c r="AC113" s="107"/>
      <c r="AD113" s="107"/>
      <c r="AE113" s="107"/>
      <c r="AG113" s="118"/>
      <c r="AH113" s="118"/>
    </row>
    <row r="114" spans="3:34" ht="15">
      <c r="C114" s="107"/>
      <c r="D114" s="107"/>
      <c r="E114" s="107"/>
      <c r="F114" s="107"/>
      <c r="G114" s="107"/>
      <c r="H114" s="107"/>
      <c r="I114" s="107"/>
      <c r="J114" s="107"/>
      <c r="N114" s="107"/>
      <c r="O114" s="107"/>
      <c r="P114" s="107"/>
      <c r="Q114" s="107"/>
      <c r="S114" s="107"/>
      <c r="AC114" s="107"/>
      <c r="AD114" s="107"/>
      <c r="AE114" s="107"/>
      <c r="AF114" s="107"/>
      <c r="AG114" s="107"/>
      <c r="AH114" s="118"/>
    </row>
    <row r="115" spans="3:34" ht="15">
      <c r="C115" s="107"/>
      <c r="D115" s="107"/>
      <c r="E115" s="107"/>
      <c r="F115" s="107"/>
      <c r="G115" s="107"/>
      <c r="H115" s="107"/>
      <c r="I115" s="107"/>
      <c r="J115" s="107"/>
      <c r="N115" s="107"/>
      <c r="O115" s="107"/>
      <c r="P115" s="107"/>
      <c r="Q115" s="107"/>
      <c r="S115" s="107"/>
      <c r="AC115" s="107"/>
      <c r="AD115" s="107"/>
      <c r="AE115" s="107"/>
      <c r="AF115" s="107"/>
      <c r="AG115" s="107"/>
      <c r="AH115" s="118"/>
    </row>
    <row r="116" spans="3:34" ht="15">
      <c r="C116" s="107"/>
      <c r="D116" s="107"/>
      <c r="E116" s="107"/>
      <c r="F116" s="107"/>
      <c r="G116" s="107"/>
      <c r="H116" s="107"/>
      <c r="I116" s="107"/>
      <c r="J116" s="107"/>
      <c r="N116" s="107"/>
      <c r="O116" s="107"/>
      <c r="P116" s="107"/>
      <c r="Q116" s="107"/>
      <c r="S116" s="107"/>
      <c r="AC116" s="107"/>
      <c r="AD116" s="107"/>
      <c r="AE116" s="107"/>
      <c r="AF116" s="107"/>
      <c r="AG116" s="107"/>
      <c r="AH116" s="118"/>
    </row>
    <row r="117" spans="3:34" ht="15">
      <c r="C117" s="107"/>
      <c r="D117" s="107"/>
      <c r="E117" s="107"/>
      <c r="F117" s="107"/>
      <c r="G117" s="107"/>
      <c r="H117" s="107"/>
      <c r="I117" s="107"/>
      <c r="J117" s="107"/>
      <c r="N117" s="107"/>
      <c r="O117" s="107"/>
      <c r="P117" s="107"/>
      <c r="Q117" s="107"/>
      <c r="S117" s="107"/>
      <c r="AC117" s="107"/>
      <c r="AD117" s="107"/>
      <c r="AE117" s="107"/>
      <c r="AF117" s="107"/>
      <c r="AG117" s="107"/>
      <c r="AH117" s="118"/>
    </row>
    <row r="118" spans="3:34" ht="15">
      <c r="C118" s="107"/>
      <c r="D118" s="107"/>
      <c r="E118" s="107"/>
      <c r="F118" s="107"/>
      <c r="G118" s="107"/>
      <c r="H118" s="107"/>
      <c r="I118" s="107"/>
      <c r="J118" s="107"/>
      <c r="N118" s="107"/>
      <c r="O118" s="107"/>
      <c r="P118" s="107"/>
      <c r="Q118" s="107"/>
      <c r="S118" s="107"/>
      <c r="AC118" s="107"/>
      <c r="AD118" s="107"/>
      <c r="AE118" s="107"/>
      <c r="AF118" s="107"/>
      <c r="AG118" s="107"/>
      <c r="AH118" s="118"/>
    </row>
    <row r="119" spans="3:34" ht="15">
      <c r="C119" s="107"/>
      <c r="D119" s="107"/>
      <c r="E119" s="107"/>
      <c r="F119" s="107"/>
      <c r="G119" s="107"/>
      <c r="H119" s="107"/>
      <c r="I119" s="107"/>
      <c r="J119" s="107"/>
      <c r="N119" s="107"/>
      <c r="O119" s="107"/>
      <c r="P119" s="107"/>
      <c r="Q119" s="107"/>
      <c r="S119" s="107"/>
      <c r="AC119" s="107"/>
      <c r="AD119" s="107"/>
      <c r="AE119" s="107"/>
      <c r="AF119" s="107"/>
      <c r="AG119" s="107"/>
      <c r="AH119" s="118"/>
    </row>
  </sheetData>
  <sheetProtection/>
  <mergeCells count="13">
    <mergeCell ref="L5:N5"/>
    <mergeCell ref="O5:Q5"/>
    <mergeCell ref="R5:S5"/>
    <mergeCell ref="AJ6:AL6"/>
    <mergeCell ref="T5:W5"/>
    <mergeCell ref="X5:Z5"/>
    <mergeCell ref="AB5:AC5"/>
    <mergeCell ref="AD5:AI5"/>
    <mergeCell ref="A1:AI1"/>
    <mergeCell ref="A3:AI3"/>
    <mergeCell ref="AD4:AI4"/>
    <mergeCell ref="A5:C5"/>
    <mergeCell ref="D5:K5"/>
  </mergeCells>
  <dataValidations count="1">
    <dataValidation type="list" allowBlank="1" showInputMessage="1" showErrorMessage="1" sqref="AI7:AI112 I7:I112">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P74"/>
  <sheetViews>
    <sheetView showGridLines="0" zoomScalePageLayoutView="0" workbookViewId="0" topLeftCell="A1">
      <selection activeCell="A1" sqref="A1:O1"/>
    </sheetView>
  </sheetViews>
  <sheetFormatPr defaultColWidth="9.140625" defaultRowHeight="12.75"/>
  <cols>
    <col min="1" max="1" width="8.7109375" style="3" customWidth="1"/>
    <col min="2" max="2" width="12.28125" style="3" customWidth="1"/>
    <col min="3" max="3" width="22.7109375" style="4" customWidth="1"/>
    <col min="4" max="4" width="30.7109375" style="5" customWidth="1"/>
    <col min="5" max="5" width="22.7109375" style="0" hidden="1" customWidth="1"/>
    <col min="6" max="6" width="29.57421875" style="0" hidden="1" customWidth="1"/>
    <col min="7" max="7" width="15.8515625" style="3" customWidth="1"/>
    <col min="8" max="8" width="20.7109375" style="3" hidden="1" customWidth="1"/>
    <col min="9" max="9" width="20.7109375" style="5" hidden="1" customWidth="1"/>
    <col min="10" max="10" width="13.7109375" style="1" customWidth="1"/>
    <col min="11" max="12" width="14.7109375" style="85" customWidth="1"/>
    <col min="13" max="13" width="14.7109375" style="124" customWidth="1"/>
    <col min="14" max="14" width="14.7109375" style="1" customWidth="1"/>
    <col min="15" max="15" width="16.00390625" style="136" customWidth="1"/>
    <col min="16" max="16" width="18.140625" style="0" hidden="1" customWidth="1"/>
  </cols>
  <sheetData>
    <row r="1" spans="1:15" ht="22.5" customHeight="1">
      <c r="A1" s="208" t="s">
        <v>112</v>
      </c>
      <c r="B1" s="227"/>
      <c r="C1" s="227"/>
      <c r="D1" s="227"/>
      <c r="E1" s="227"/>
      <c r="F1" s="227"/>
      <c r="G1" s="227"/>
      <c r="H1" s="227"/>
      <c r="I1" s="227"/>
      <c r="J1" s="227"/>
      <c r="K1" s="227"/>
      <c r="L1" s="227"/>
      <c r="M1" s="227"/>
      <c r="N1" s="227"/>
      <c r="O1" s="228"/>
    </row>
    <row r="2" spans="1:15" ht="22.5" customHeight="1">
      <c r="A2" s="65"/>
      <c r="B2" s="66"/>
      <c r="C2" s="66"/>
      <c r="D2" s="66"/>
      <c r="E2" s="66"/>
      <c r="F2" s="66"/>
      <c r="G2" s="66"/>
      <c r="H2" s="66"/>
      <c r="I2" s="66"/>
      <c r="J2" s="66"/>
      <c r="K2" s="86"/>
      <c r="L2" s="86"/>
      <c r="M2" s="125"/>
      <c r="N2" s="122"/>
      <c r="O2" s="132"/>
    </row>
    <row r="3" spans="1:15" ht="22.5" customHeight="1">
      <c r="A3" s="211" t="s">
        <v>525</v>
      </c>
      <c r="B3" s="212"/>
      <c r="C3" s="212"/>
      <c r="D3" s="212"/>
      <c r="E3" s="212"/>
      <c r="F3" s="212"/>
      <c r="G3" s="212"/>
      <c r="H3" s="212"/>
      <c r="I3" s="212"/>
      <c r="J3" s="212"/>
      <c r="K3" s="227"/>
      <c r="L3" s="227"/>
      <c r="M3" s="227"/>
      <c r="N3" s="227"/>
      <c r="O3" s="228"/>
    </row>
    <row r="4" spans="1:15" ht="22.5" customHeight="1">
      <c r="A4" s="211"/>
      <c r="B4" s="227"/>
      <c r="C4" s="227"/>
      <c r="D4" s="227"/>
      <c r="E4" s="227"/>
      <c r="F4" s="227"/>
      <c r="G4" s="227"/>
      <c r="H4" s="227"/>
      <c r="I4" s="227"/>
      <c r="J4" s="227"/>
      <c r="K4" s="227"/>
      <c r="L4" s="227"/>
      <c r="M4" s="227"/>
      <c r="N4" s="227"/>
      <c r="O4" s="228"/>
    </row>
    <row r="5" spans="1:15" s="62" customFormat="1" ht="22.5" customHeight="1">
      <c r="A5" s="225" t="s">
        <v>61</v>
      </c>
      <c r="B5" s="226"/>
      <c r="C5" s="226"/>
      <c r="D5" s="226"/>
      <c r="E5" s="226"/>
      <c r="F5" s="226"/>
      <c r="G5" s="226"/>
      <c r="H5" s="226"/>
      <c r="I5" s="226"/>
      <c r="J5" s="226"/>
      <c r="K5" s="245" t="s">
        <v>62</v>
      </c>
      <c r="L5" s="246"/>
      <c r="M5" s="246"/>
      <c r="N5" s="246"/>
      <c r="O5" s="247"/>
    </row>
    <row r="6" spans="1:15" ht="34.5" customHeight="1">
      <c r="A6" s="64" t="s">
        <v>3</v>
      </c>
      <c r="B6" s="64" t="s">
        <v>4</v>
      </c>
      <c r="C6" s="68" t="s">
        <v>1</v>
      </c>
      <c r="D6" s="68" t="s">
        <v>5</v>
      </c>
      <c r="E6" s="69" t="s">
        <v>9</v>
      </c>
      <c r="F6" s="70" t="s">
        <v>17</v>
      </c>
      <c r="G6" s="68" t="s">
        <v>2</v>
      </c>
      <c r="H6" s="64" t="s">
        <v>6</v>
      </c>
      <c r="I6" s="68" t="s">
        <v>7</v>
      </c>
      <c r="J6" s="71" t="s">
        <v>8</v>
      </c>
      <c r="K6" s="72" t="s">
        <v>56</v>
      </c>
      <c r="L6" s="72" t="s">
        <v>57</v>
      </c>
      <c r="M6" s="126" t="s">
        <v>59</v>
      </c>
      <c r="N6" s="123" t="s">
        <v>58</v>
      </c>
      <c r="O6" s="133" t="s">
        <v>60</v>
      </c>
    </row>
    <row r="7" spans="1:15" ht="12.75">
      <c r="A7" s="75"/>
      <c r="B7" s="75"/>
      <c r="C7" s="76"/>
      <c r="D7" s="77"/>
      <c r="E7" s="78"/>
      <c r="F7" s="77"/>
      <c r="G7" s="75"/>
      <c r="H7" s="75"/>
      <c r="I7" s="77"/>
      <c r="J7" s="79"/>
      <c r="K7" s="87"/>
      <c r="L7" s="88"/>
      <c r="M7" s="89"/>
      <c r="N7" s="79"/>
      <c r="O7" s="134"/>
    </row>
    <row r="8" spans="1:16" ht="12.75">
      <c r="A8" s="311">
        <v>303</v>
      </c>
      <c r="B8" s="75" t="s">
        <v>278</v>
      </c>
      <c r="C8" s="76" t="s">
        <v>311</v>
      </c>
      <c r="D8" s="77" t="s">
        <v>526</v>
      </c>
      <c r="E8" s="78"/>
      <c r="F8" s="77"/>
      <c r="G8" s="312" t="s">
        <v>146</v>
      </c>
      <c r="H8" s="75"/>
      <c r="I8" s="77"/>
      <c r="J8" s="79">
        <v>1800</v>
      </c>
      <c r="K8" s="313"/>
      <c r="L8" s="314" t="s">
        <v>278</v>
      </c>
      <c r="M8" s="315">
        <f>IF(K8&lt;&gt;"",L8-K8,0)</f>
        <v>0</v>
      </c>
      <c r="N8" s="316">
        <v>1800</v>
      </c>
      <c r="O8" s="317">
        <f>IF(K8&lt;&gt;"",N8*M8,0)</f>
        <v>0</v>
      </c>
      <c r="P8">
        <f>IF(K8&lt;&gt;"",N8,0)</f>
        <v>0</v>
      </c>
    </row>
    <row r="9" spans="1:16" ht="12.75">
      <c r="A9" s="311">
        <v>304</v>
      </c>
      <c r="B9" s="75" t="s">
        <v>278</v>
      </c>
      <c r="C9" s="76" t="s">
        <v>311</v>
      </c>
      <c r="D9" s="77" t="s">
        <v>527</v>
      </c>
      <c r="E9" s="78"/>
      <c r="F9" s="77"/>
      <c r="G9" s="312" t="s">
        <v>146</v>
      </c>
      <c r="H9" s="75"/>
      <c r="I9" s="77"/>
      <c r="J9" s="79">
        <v>100</v>
      </c>
      <c r="K9" s="313"/>
      <c r="L9" s="314" t="s">
        <v>278</v>
      </c>
      <c r="M9" s="315">
        <f>IF(K9&lt;&gt;"",L9-K9,0)</f>
        <v>0</v>
      </c>
      <c r="N9" s="316">
        <v>100</v>
      </c>
      <c r="O9" s="317">
        <f>IF(K9&lt;&gt;"",N9*M9,0)</f>
        <v>0</v>
      </c>
      <c r="P9">
        <f>IF(K9&lt;&gt;"",N9,0)</f>
        <v>0</v>
      </c>
    </row>
    <row r="10" spans="1:16" ht="12.75">
      <c r="A10" s="311">
        <v>307</v>
      </c>
      <c r="B10" s="75" t="s">
        <v>303</v>
      </c>
      <c r="C10" s="76" t="s">
        <v>528</v>
      </c>
      <c r="D10" s="77" t="s">
        <v>529</v>
      </c>
      <c r="E10" s="78"/>
      <c r="F10" s="77"/>
      <c r="G10" s="312" t="s">
        <v>146</v>
      </c>
      <c r="H10" s="75"/>
      <c r="I10" s="77"/>
      <c r="J10" s="79">
        <v>0.04</v>
      </c>
      <c r="K10" s="313"/>
      <c r="L10" s="314" t="s">
        <v>303</v>
      </c>
      <c r="M10" s="315">
        <f>IF(K10&lt;&gt;"",L10-K10,0)</f>
        <v>0</v>
      </c>
      <c r="N10" s="316">
        <v>0.04</v>
      </c>
      <c r="O10" s="317">
        <f>IF(K10&lt;&gt;"",N10*M10,0)</f>
        <v>0</v>
      </c>
      <c r="P10">
        <f>IF(K10&lt;&gt;"",N10,0)</f>
        <v>0</v>
      </c>
    </row>
    <row r="11" spans="1:16" ht="12.75">
      <c r="A11" s="311">
        <v>312</v>
      </c>
      <c r="B11" s="75" t="s">
        <v>310</v>
      </c>
      <c r="C11" s="76" t="s">
        <v>406</v>
      </c>
      <c r="D11" s="77" t="s">
        <v>530</v>
      </c>
      <c r="E11" s="78"/>
      <c r="F11" s="77"/>
      <c r="G11" s="312" t="s">
        <v>146</v>
      </c>
      <c r="H11" s="75"/>
      <c r="I11" s="77"/>
      <c r="J11" s="79">
        <v>230.21</v>
      </c>
      <c r="K11" s="313"/>
      <c r="L11" s="314" t="s">
        <v>310</v>
      </c>
      <c r="M11" s="315">
        <f>IF(K11&lt;&gt;"",L11-K11,0)</f>
        <v>0</v>
      </c>
      <c r="N11" s="316">
        <v>230.21</v>
      </c>
      <c r="O11" s="317">
        <f>IF(K11&lt;&gt;"",N11*M11,0)</f>
        <v>0</v>
      </c>
      <c r="P11">
        <f>IF(K11&lt;&gt;"",N11,0)</f>
        <v>0</v>
      </c>
    </row>
    <row r="12" spans="1:16" ht="12.75">
      <c r="A12" s="311">
        <v>320</v>
      </c>
      <c r="B12" s="75" t="s">
        <v>183</v>
      </c>
      <c r="C12" s="76" t="s">
        <v>531</v>
      </c>
      <c r="D12" s="77" t="s">
        <v>532</v>
      </c>
      <c r="E12" s="78"/>
      <c r="F12" s="77"/>
      <c r="G12" s="312" t="s">
        <v>146</v>
      </c>
      <c r="H12" s="75"/>
      <c r="I12" s="77"/>
      <c r="J12" s="79">
        <v>829.69</v>
      </c>
      <c r="K12" s="313"/>
      <c r="L12" s="314" t="s">
        <v>183</v>
      </c>
      <c r="M12" s="315">
        <f>IF(K12&lt;&gt;"",L12-K12,0)</f>
        <v>0</v>
      </c>
      <c r="N12" s="316">
        <v>829.69</v>
      </c>
      <c r="O12" s="317">
        <f>IF(K12&lt;&gt;"",N12*M12,0)</f>
        <v>0</v>
      </c>
      <c r="P12">
        <f>IF(K12&lt;&gt;"",N12,0)</f>
        <v>0</v>
      </c>
    </row>
    <row r="13" spans="1:16" ht="12.75">
      <c r="A13" s="311">
        <v>345</v>
      </c>
      <c r="B13" s="75" t="s">
        <v>224</v>
      </c>
      <c r="C13" s="76" t="s">
        <v>533</v>
      </c>
      <c r="D13" s="77" t="s">
        <v>534</v>
      </c>
      <c r="E13" s="78"/>
      <c r="F13" s="77"/>
      <c r="G13" s="312" t="s">
        <v>146</v>
      </c>
      <c r="H13" s="75"/>
      <c r="I13" s="77"/>
      <c r="J13" s="79">
        <v>18</v>
      </c>
      <c r="K13" s="313"/>
      <c r="L13" s="314" t="s">
        <v>224</v>
      </c>
      <c r="M13" s="315">
        <f>IF(K13&lt;&gt;"",L13-K13,0)</f>
        <v>0</v>
      </c>
      <c r="N13" s="316">
        <v>18</v>
      </c>
      <c r="O13" s="317">
        <f>IF(K13&lt;&gt;"",N13*M13,0)</f>
        <v>0</v>
      </c>
      <c r="P13">
        <f>IF(K13&lt;&gt;"",N13,0)</f>
        <v>0</v>
      </c>
    </row>
    <row r="14" spans="1:16" ht="12.75">
      <c r="A14" s="311">
        <v>346</v>
      </c>
      <c r="B14" s="75" t="s">
        <v>224</v>
      </c>
      <c r="C14" s="76" t="s">
        <v>535</v>
      </c>
      <c r="D14" s="77" t="s">
        <v>536</v>
      </c>
      <c r="E14" s="78"/>
      <c r="F14" s="77"/>
      <c r="G14" s="312" t="s">
        <v>146</v>
      </c>
      <c r="H14" s="75"/>
      <c r="I14" s="77"/>
      <c r="J14" s="79">
        <v>17</v>
      </c>
      <c r="K14" s="313"/>
      <c r="L14" s="314" t="s">
        <v>224</v>
      </c>
      <c r="M14" s="315">
        <f>IF(K14&lt;&gt;"",L14-K14,0)</f>
        <v>0</v>
      </c>
      <c r="N14" s="316">
        <v>17</v>
      </c>
      <c r="O14" s="317">
        <f>IF(K14&lt;&gt;"",N14*M14,0)</f>
        <v>0</v>
      </c>
      <c r="P14">
        <f>IF(K14&lt;&gt;"",N14,0)</f>
        <v>0</v>
      </c>
    </row>
    <row r="15" spans="1:16" ht="12.75">
      <c r="A15" s="311">
        <v>349</v>
      </c>
      <c r="B15" s="75" t="s">
        <v>224</v>
      </c>
      <c r="C15" s="76" t="s">
        <v>537</v>
      </c>
      <c r="D15" s="77" t="s">
        <v>538</v>
      </c>
      <c r="E15" s="78"/>
      <c r="F15" s="77"/>
      <c r="G15" s="312" t="s">
        <v>146</v>
      </c>
      <c r="H15" s="75"/>
      <c r="I15" s="77"/>
      <c r="J15" s="79">
        <v>150.96</v>
      </c>
      <c r="K15" s="313"/>
      <c r="L15" s="314" t="s">
        <v>224</v>
      </c>
      <c r="M15" s="315">
        <f>IF(K15&lt;&gt;"",L15-K15,0)</f>
        <v>0</v>
      </c>
      <c r="N15" s="316">
        <v>150.96</v>
      </c>
      <c r="O15" s="317">
        <f>IF(K15&lt;&gt;"",N15*M15,0)</f>
        <v>0</v>
      </c>
      <c r="P15">
        <f>IF(K15&lt;&gt;"",N15,0)</f>
        <v>0</v>
      </c>
    </row>
    <row r="16" spans="1:16" ht="12.75">
      <c r="A16" s="311">
        <v>352</v>
      </c>
      <c r="B16" s="75" t="s">
        <v>224</v>
      </c>
      <c r="C16" s="76" t="s">
        <v>537</v>
      </c>
      <c r="D16" s="77" t="s">
        <v>539</v>
      </c>
      <c r="E16" s="78"/>
      <c r="F16" s="77"/>
      <c r="G16" s="312" t="s">
        <v>146</v>
      </c>
      <c r="H16" s="75"/>
      <c r="I16" s="77"/>
      <c r="J16" s="79">
        <v>154.36</v>
      </c>
      <c r="K16" s="313"/>
      <c r="L16" s="314" t="s">
        <v>224</v>
      </c>
      <c r="M16" s="315">
        <f>IF(K16&lt;&gt;"",L16-K16,0)</f>
        <v>0</v>
      </c>
      <c r="N16" s="316">
        <v>154.36</v>
      </c>
      <c r="O16" s="317">
        <f>IF(K16&lt;&gt;"",N16*M16,0)</f>
        <v>0</v>
      </c>
      <c r="P16">
        <f>IF(K16&lt;&gt;"",N16,0)</f>
        <v>0</v>
      </c>
    </row>
    <row r="17" spans="1:16" ht="12.75">
      <c r="A17" s="311">
        <v>353</v>
      </c>
      <c r="B17" s="75" t="s">
        <v>224</v>
      </c>
      <c r="C17" s="76" t="s">
        <v>537</v>
      </c>
      <c r="D17" s="77" t="s">
        <v>540</v>
      </c>
      <c r="E17" s="78"/>
      <c r="F17" s="77"/>
      <c r="G17" s="312" t="s">
        <v>146</v>
      </c>
      <c r="H17" s="75"/>
      <c r="I17" s="77"/>
      <c r="J17" s="79">
        <v>70.55</v>
      </c>
      <c r="K17" s="313"/>
      <c r="L17" s="314" t="s">
        <v>224</v>
      </c>
      <c r="M17" s="315">
        <f>IF(K17&lt;&gt;"",L17-K17,0)</f>
        <v>0</v>
      </c>
      <c r="N17" s="316">
        <v>70.55</v>
      </c>
      <c r="O17" s="317">
        <f>IF(K17&lt;&gt;"",N17*M17,0)</f>
        <v>0</v>
      </c>
      <c r="P17">
        <f>IF(K17&lt;&gt;"",N17,0)</f>
        <v>0</v>
      </c>
    </row>
    <row r="18" spans="1:16" ht="12.75">
      <c r="A18" s="311">
        <v>364</v>
      </c>
      <c r="B18" s="75" t="s">
        <v>224</v>
      </c>
      <c r="C18" s="76" t="s">
        <v>537</v>
      </c>
      <c r="D18" s="77" t="s">
        <v>540</v>
      </c>
      <c r="E18" s="78"/>
      <c r="F18" s="77"/>
      <c r="G18" s="312" t="s">
        <v>146</v>
      </c>
      <c r="H18" s="75"/>
      <c r="I18" s="77"/>
      <c r="J18" s="79">
        <v>150.96</v>
      </c>
      <c r="K18" s="313"/>
      <c r="L18" s="314" t="s">
        <v>224</v>
      </c>
      <c r="M18" s="315">
        <f>IF(K18&lt;&gt;"",L18-K18,0)</f>
        <v>0</v>
      </c>
      <c r="N18" s="316">
        <v>150.96</v>
      </c>
      <c r="O18" s="317">
        <f>IF(K18&lt;&gt;"",N18*M18,0)</f>
        <v>0</v>
      </c>
      <c r="P18">
        <f>IF(K18&lt;&gt;"",N18,0)</f>
        <v>0</v>
      </c>
    </row>
    <row r="19" spans="1:16" ht="12.75">
      <c r="A19" s="311">
        <v>367</v>
      </c>
      <c r="B19" s="75" t="s">
        <v>224</v>
      </c>
      <c r="C19" s="76" t="s">
        <v>537</v>
      </c>
      <c r="D19" s="77" t="s">
        <v>540</v>
      </c>
      <c r="E19" s="78"/>
      <c r="F19" s="77"/>
      <c r="G19" s="312" t="s">
        <v>146</v>
      </c>
      <c r="H19" s="75"/>
      <c r="I19" s="77"/>
      <c r="J19" s="79">
        <v>154.36</v>
      </c>
      <c r="K19" s="313"/>
      <c r="L19" s="314" t="s">
        <v>224</v>
      </c>
      <c r="M19" s="315">
        <f>IF(K19&lt;&gt;"",L19-K19,0)</f>
        <v>0</v>
      </c>
      <c r="N19" s="316">
        <v>154.36</v>
      </c>
      <c r="O19" s="317">
        <f>IF(K19&lt;&gt;"",N19*M19,0)</f>
        <v>0</v>
      </c>
      <c r="P19">
        <f>IF(K19&lt;&gt;"",N19,0)</f>
        <v>0</v>
      </c>
    </row>
    <row r="20" spans="1:16" ht="12.75">
      <c r="A20" s="311">
        <v>368</v>
      </c>
      <c r="B20" s="75" t="s">
        <v>224</v>
      </c>
      <c r="C20" s="76" t="s">
        <v>537</v>
      </c>
      <c r="D20" s="77" t="s">
        <v>540</v>
      </c>
      <c r="E20" s="78"/>
      <c r="F20" s="77"/>
      <c r="G20" s="312" t="s">
        <v>146</v>
      </c>
      <c r="H20" s="75"/>
      <c r="I20" s="77"/>
      <c r="J20" s="79">
        <v>70.55</v>
      </c>
      <c r="K20" s="313"/>
      <c r="L20" s="314" t="s">
        <v>224</v>
      </c>
      <c r="M20" s="315">
        <f>IF(K20&lt;&gt;"",L20-K20,0)</f>
        <v>0</v>
      </c>
      <c r="N20" s="316">
        <v>70.55</v>
      </c>
      <c r="O20" s="317">
        <f>IF(K20&lt;&gt;"",N20*M20,0)</f>
        <v>0</v>
      </c>
      <c r="P20">
        <f>IF(K20&lt;&gt;"",N20,0)</f>
        <v>0</v>
      </c>
    </row>
    <row r="21" spans="1:16" ht="12.75">
      <c r="A21" s="311">
        <v>379</v>
      </c>
      <c r="B21" s="75" t="s">
        <v>224</v>
      </c>
      <c r="C21" s="76" t="s">
        <v>537</v>
      </c>
      <c r="D21" s="77" t="s">
        <v>540</v>
      </c>
      <c r="E21" s="78"/>
      <c r="F21" s="77"/>
      <c r="G21" s="312" t="s">
        <v>146</v>
      </c>
      <c r="H21" s="75"/>
      <c r="I21" s="77"/>
      <c r="J21" s="79">
        <v>150.96</v>
      </c>
      <c r="K21" s="313"/>
      <c r="L21" s="314" t="s">
        <v>224</v>
      </c>
      <c r="M21" s="315">
        <f>IF(K21&lt;&gt;"",L21-K21,0)</f>
        <v>0</v>
      </c>
      <c r="N21" s="316">
        <v>150.96</v>
      </c>
      <c r="O21" s="317">
        <f>IF(K21&lt;&gt;"",N21*M21,0)</f>
        <v>0</v>
      </c>
      <c r="P21">
        <f>IF(K21&lt;&gt;"",N21,0)</f>
        <v>0</v>
      </c>
    </row>
    <row r="22" spans="1:16" ht="12.75">
      <c r="A22" s="311">
        <v>382</v>
      </c>
      <c r="B22" s="75" t="s">
        <v>224</v>
      </c>
      <c r="C22" s="76" t="s">
        <v>537</v>
      </c>
      <c r="D22" s="77" t="s">
        <v>540</v>
      </c>
      <c r="E22" s="78"/>
      <c r="F22" s="77"/>
      <c r="G22" s="312" t="s">
        <v>146</v>
      </c>
      <c r="H22" s="75"/>
      <c r="I22" s="77"/>
      <c r="J22" s="79">
        <v>154.36</v>
      </c>
      <c r="K22" s="313"/>
      <c r="L22" s="314" t="s">
        <v>224</v>
      </c>
      <c r="M22" s="315">
        <f>IF(K22&lt;&gt;"",L22-K22,0)</f>
        <v>0</v>
      </c>
      <c r="N22" s="316">
        <v>154.36</v>
      </c>
      <c r="O22" s="317">
        <f>IF(K22&lt;&gt;"",N22*M22,0)</f>
        <v>0</v>
      </c>
      <c r="P22">
        <f>IF(K22&lt;&gt;"",N22,0)</f>
        <v>0</v>
      </c>
    </row>
    <row r="23" spans="1:16" ht="12.75">
      <c r="A23" s="311">
        <v>383</v>
      </c>
      <c r="B23" s="75" t="s">
        <v>224</v>
      </c>
      <c r="C23" s="76" t="s">
        <v>537</v>
      </c>
      <c r="D23" s="77" t="s">
        <v>540</v>
      </c>
      <c r="E23" s="78"/>
      <c r="F23" s="77"/>
      <c r="G23" s="312" t="s">
        <v>146</v>
      </c>
      <c r="H23" s="75"/>
      <c r="I23" s="77"/>
      <c r="J23" s="79">
        <v>70.55</v>
      </c>
      <c r="K23" s="313"/>
      <c r="L23" s="314" t="s">
        <v>224</v>
      </c>
      <c r="M23" s="315">
        <f>IF(K23&lt;&gt;"",L23-K23,0)</f>
        <v>0</v>
      </c>
      <c r="N23" s="316">
        <v>70.55</v>
      </c>
      <c r="O23" s="317">
        <f>IF(K23&lt;&gt;"",N23*M23,0)</f>
        <v>0</v>
      </c>
      <c r="P23">
        <f>IF(K23&lt;&gt;"",N23,0)</f>
        <v>0</v>
      </c>
    </row>
    <row r="24" spans="1:16" ht="12.75">
      <c r="A24" s="311">
        <v>393</v>
      </c>
      <c r="B24" s="75" t="s">
        <v>224</v>
      </c>
      <c r="C24" s="76" t="s">
        <v>537</v>
      </c>
      <c r="D24" s="77" t="s">
        <v>540</v>
      </c>
      <c r="E24" s="78"/>
      <c r="F24" s="77"/>
      <c r="G24" s="312" t="s">
        <v>146</v>
      </c>
      <c r="H24" s="75"/>
      <c r="I24" s="77"/>
      <c r="J24" s="79">
        <v>150.96</v>
      </c>
      <c r="K24" s="313"/>
      <c r="L24" s="314" t="s">
        <v>224</v>
      </c>
      <c r="M24" s="315">
        <f>IF(K24&lt;&gt;"",L24-K24,0)</f>
        <v>0</v>
      </c>
      <c r="N24" s="316">
        <v>150.96</v>
      </c>
      <c r="O24" s="317">
        <f>IF(K24&lt;&gt;"",N24*M24,0)</f>
        <v>0</v>
      </c>
      <c r="P24">
        <f>IF(K24&lt;&gt;"",N24,0)</f>
        <v>0</v>
      </c>
    </row>
    <row r="25" spans="1:16" ht="12.75">
      <c r="A25" s="311">
        <v>396</v>
      </c>
      <c r="B25" s="75" t="s">
        <v>224</v>
      </c>
      <c r="C25" s="76" t="s">
        <v>537</v>
      </c>
      <c r="D25" s="77" t="s">
        <v>540</v>
      </c>
      <c r="E25" s="78"/>
      <c r="F25" s="77"/>
      <c r="G25" s="312" t="s">
        <v>146</v>
      </c>
      <c r="H25" s="75"/>
      <c r="I25" s="77"/>
      <c r="J25" s="79">
        <v>154.36</v>
      </c>
      <c r="K25" s="313"/>
      <c r="L25" s="314" t="s">
        <v>224</v>
      </c>
      <c r="M25" s="315">
        <f>IF(K25&lt;&gt;"",L25-K25,0)</f>
        <v>0</v>
      </c>
      <c r="N25" s="316">
        <v>154.36</v>
      </c>
      <c r="O25" s="317">
        <f>IF(K25&lt;&gt;"",N25*M25,0)</f>
        <v>0</v>
      </c>
      <c r="P25">
        <f>IF(K25&lt;&gt;"",N25,0)</f>
        <v>0</v>
      </c>
    </row>
    <row r="26" spans="1:16" ht="12.75">
      <c r="A26" s="311">
        <v>397</v>
      </c>
      <c r="B26" s="75" t="s">
        <v>224</v>
      </c>
      <c r="C26" s="76" t="s">
        <v>537</v>
      </c>
      <c r="D26" s="77" t="s">
        <v>540</v>
      </c>
      <c r="E26" s="78"/>
      <c r="F26" s="77"/>
      <c r="G26" s="312" t="s">
        <v>146</v>
      </c>
      <c r="H26" s="75"/>
      <c r="I26" s="77"/>
      <c r="J26" s="79">
        <v>70.55</v>
      </c>
      <c r="K26" s="313"/>
      <c r="L26" s="314" t="s">
        <v>224</v>
      </c>
      <c r="M26" s="315">
        <f>IF(K26&lt;&gt;"",L26-K26,0)</f>
        <v>0</v>
      </c>
      <c r="N26" s="316">
        <v>70.55</v>
      </c>
      <c r="O26" s="317">
        <f>IF(K26&lt;&gt;"",N26*M26,0)</f>
        <v>0</v>
      </c>
      <c r="P26">
        <f>IF(K26&lt;&gt;"",N26,0)</f>
        <v>0</v>
      </c>
    </row>
    <row r="27" spans="1:16" ht="12.75">
      <c r="A27" s="311">
        <v>407</v>
      </c>
      <c r="B27" s="75" t="s">
        <v>224</v>
      </c>
      <c r="C27" s="76" t="s">
        <v>537</v>
      </c>
      <c r="D27" s="77" t="s">
        <v>541</v>
      </c>
      <c r="E27" s="78"/>
      <c r="F27" s="77"/>
      <c r="G27" s="312" t="s">
        <v>146</v>
      </c>
      <c r="H27" s="75"/>
      <c r="I27" s="77"/>
      <c r="J27" s="79">
        <v>150.96</v>
      </c>
      <c r="K27" s="313"/>
      <c r="L27" s="314" t="s">
        <v>224</v>
      </c>
      <c r="M27" s="315">
        <f>IF(K27&lt;&gt;"",L27-K27,0)</f>
        <v>0</v>
      </c>
      <c r="N27" s="316">
        <v>150.96</v>
      </c>
      <c r="O27" s="317">
        <f>IF(K27&lt;&gt;"",N27*M27,0)</f>
        <v>0</v>
      </c>
      <c r="P27">
        <f>IF(K27&lt;&gt;"",N27,0)</f>
        <v>0</v>
      </c>
    </row>
    <row r="28" spans="1:16" ht="12.75">
      <c r="A28" s="311">
        <v>410</v>
      </c>
      <c r="B28" s="75" t="s">
        <v>224</v>
      </c>
      <c r="C28" s="76" t="s">
        <v>537</v>
      </c>
      <c r="D28" s="77" t="s">
        <v>541</v>
      </c>
      <c r="E28" s="78"/>
      <c r="F28" s="77"/>
      <c r="G28" s="312" t="s">
        <v>146</v>
      </c>
      <c r="H28" s="75"/>
      <c r="I28" s="77"/>
      <c r="J28" s="79">
        <v>154.36</v>
      </c>
      <c r="K28" s="313"/>
      <c r="L28" s="314" t="s">
        <v>224</v>
      </c>
      <c r="M28" s="315">
        <f>IF(K28&lt;&gt;"",L28-K28,0)</f>
        <v>0</v>
      </c>
      <c r="N28" s="316">
        <v>154.36</v>
      </c>
      <c r="O28" s="317">
        <f>IF(K28&lt;&gt;"",N28*M28,0)</f>
        <v>0</v>
      </c>
      <c r="P28">
        <f>IF(K28&lt;&gt;"",N28,0)</f>
        <v>0</v>
      </c>
    </row>
    <row r="29" spans="1:16" ht="12.75">
      <c r="A29" s="311">
        <v>411</v>
      </c>
      <c r="B29" s="75" t="s">
        <v>224</v>
      </c>
      <c r="C29" s="76" t="s">
        <v>537</v>
      </c>
      <c r="D29" s="77" t="s">
        <v>541</v>
      </c>
      <c r="E29" s="78"/>
      <c r="F29" s="77"/>
      <c r="G29" s="312" t="s">
        <v>146</v>
      </c>
      <c r="H29" s="75"/>
      <c r="I29" s="77"/>
      <c r="J29" s="79">
        <v>70.55</v>
      </c>
      <c r="K29" s="313"/>
      <c r="L29" s="314" t="s">
        <v>224</v>
      </c>
      <c r="M29" s="315">
        <f>IF(K29&lt;&gt;"",L29-K29,0)</f>
        <v>0</v>
      </c>
      <c r="N29" s="316">
        <v>70.55</v>
      </c>
      <c r="O29" s="317">
        <f>IF(K29&lt;&gt;"",N29*M29,0)</f>
        <v>0</v>
      </c>
      <c r="P29">
        <f>IF(K29&lt;&gt;"",N29,0)</f>
        <v>0</v>
      </c>
    </row>
    <row r="30" spans="1:16" ht="12.75">
      <c r="A30" s="311">
        <v>417</v>
      </c>
      <c r="B30" s="75" t="s">
        <v>224</v>
      </c>
      <c r="C30" s="76" t="s">
        <v>537</v>
      </c>
      <c r="D30" s="77" t="s">
        <v>540</v>
      </c>
      <c r="E30" s="78"/>
      <c r="F30" s="77"/>
      <c r="G30" s="312" t="s">
        <v>146</v>
      </c>
      <c r="H30" s="75"/>
      <c r="I30" s="77"/>
      <c r="J30" s="79">
        <v>150.96</v>
      </c>
      <c r="K30" s="313"/>
      <c r="L30" s="314" t="s">
        <v>224</v>
      </c>
      <c r="M30" s="315">
        <f>IF(K30&lt;&gt;"",L30-K30,0)</f>
        <v>0</v>
      </c>
      <c r="N30" s="316">
        <v>150.96</v>
      </c>
      <c r="O30" s="317">
        <f>IF(K30&lt;&gt;"",N30*M30,0)</f>
        <v>0</v>
      </c>
      <c r="P30">
        <f>IF(K30&lt;&gt;"",N30,0)</f>
        <v>0</v>
      </c>
    </row>
    <row r="31" spans="1:16" ht="12.75">
      <c r="A31" s="311">
        <v>420</v>
      </c>
      <c r="B31" s="75" t="s">
        <v>224</v>
      </c>
      <c r="C31" s="76" t="s">
        <v>537</v>
      </c>
      <c r="D31" s="77" t="s">
        <v>540</v>
      </c>
      <c r="E31" s="78"/>
      <c r="F31" s="77"/>
      <c r="G31" s="312" t="s">
        <v>146</v>
      </c>
      <c r="H31" s="75"/>
      <c r="I31" s="77"/>
      <c r="J31" s="79">
        <v>154.36</v>
      </c>
      <c r="K31" s="313"/>
      <c r="L31" s="314" t="s">
        <v>224</v>
      </c>
      <c r="M31" s="315">
        <f>IF(K31&lt;&gt;"",L31-K31,0)</f>
        <v>0</v>
      </c>
      <c r="N31" s="316">
        <v>154.36</v>
      </c>
      <c r="O31" s="317">
        <f>IF(K31&lt;&gt;"",N31*M31,0)</f>
        <v>0</v>
      </c>
      <c r="P31">
        <f>IF(K31&lt;&gt;"",N31,0)</f>
        <v>0</v>
      </c>
    </row>
    <row r="32" spans="1:16" ht="12.75">
      <c r="A32" s="311">
        <v>421</v>
      </c>
      <c r="B32" s="75" t="s">
        <v>224</v>
      </c>
      <c r="C32" s="76" t="s">
        <v>537</v>
      </c>
      <c r="D32" s="77" t="s">
        <v>540</v>
      </c>
      <c r="E32" s="78"/>
      <c r="F32" s="77"/>
      <c r="G32" s="312" t="s">
        <v>146</v>
      </c>
      <c r="H32" s="75"/>
      <c r="I32" s="77"/>
      <c r="J32" s="79">
        <v>70.55</v>
      </c>
      <c r="K32" s="313"/>
      <c r="L32" s="314" t="s">
        <v>224</v>
      </c>
      <c r="M32" s="315">
        <f>IF(K32&lt;&gt;"",L32-K32,0)</f>
        <v>0</v>
      </c>
      <c r="N32" s="316">
        <v>70.55</v>
      </c>
      <c r="O32" s="317">
        <f>IF(K32&lt;&gt;"",N32*M32,0)</f>
        <v>0</v>
      </c>
      <c r="P32">
        <f>IF(K32&lt;&gt;"",N32,0)</f>
        <v>0</v>
      </c>
    </row>
    <row r="33" spans="1:16" ht="12.75">
      <c r="A33" s="311">
        <v>434</v>
      </c>
      <c r="B33" s="75" t="s">
        <v>224</v>
      </c>
      <c r="C33" s="76" t="s">
        <v>542</v>
      </c>
      <c r="D33" s="77" t="s">
        <v>543</v>
      </c>
      <c r="E33" s="78"/>
      <c r="F33" s="77"/>
      <c r="G33" s="312" t="s">
        <v>544</v>
      </c>
      <c r="H33" s="75"/>
      <c r="I33" s="77"/>
      <c r="J33" s="79">
        <v>5646.3</v>
      </c>
      <c r="K33" s="313"/>
      <c r="L33" s="314" t="s">
        <v>224</v>
      </c>
      <c r="M33" s="315">
        <f>IF(K33&lt;&gt;"",L33-K33,0)</f>
        <v>0</v>
      </c>
      <c r="N33" s="316">
        <v>5646.3</v>
      </c>
      <c r="O33" s="317">
        <f>IF(K33&lt;&gt;"",N33*M33,0)</f>
        <v>0</v>
      </c>
      <c r="P33">
        <f>IF(K33&lt;&gt;"",N33,0)</f>
        <v>0</v>
      </c>
    </row>
    <row r="34" spans="1:16" ht="12.75">
      <c r="A34" s="311">
        <v>452</v>
      </c>
      <c r="B34" s="75" t="s">
        <v>299</v>
      </c>
      <c r="C34" s="76" t="s">
        <v>545</v>
      </c>
      <c r="D34" s="77" t="s">
        <v>546</v>
      </c>
      <c r="E34" s="78"/>
      <c r="F34" s="77"/>
      <c r="G34" s="312" t="s">
        <v>547</v>
      </c>
      <c r="H34" s="75"/>
      <c r="I34" s="77"/>
      <c r="J34" s="79">
        <v>850</v>
      </c>
      <c r="K34" s="313"/>
      <c r="L34" s="314" t="s">
        <v>299</v>
      </c>
      <c r="M34" s="315">
        <f>IF(K34&lt;&gt;"",L34-K34,0)</f>
        <v>0</v>
      </c>
      <c r="N34" s="316">
        <v>850</v>
      </c>
      <c r="O34" s="317">
        <f>IF(K34&lt;&gt;"",N34*M34,0)</f>
        <v>0</v>
      </c>
      <c r="P34">
        <f>IF(K34&lt;&gt;"",N34,0)</f>
        <v>0</v>
      </c>
    </row>
    <row r="35" spans="1:16" ht="12.75">
      <c r="A35" s="311">
        <v>453</v>
      </c>
      <c r="B35" s="75" t="s">
        <v>299</v>
      </c>
      <c r="C35" s="76" t="s">
        <v>311</v>
      </c>
      <c r="D35" s="77" t="s">
        <v>548</v>
      </c>
      <c r="E35" s="78"/>
      <c r="F35" s="77"/>
      <c r="G35" s="312" t="s">
        <v>146</v>
      </c>
      <c r="H35" s="75"/>
      <c r="I35" s="77"/>
      <c r="J35" s="79">
        <v>1086.42</v>
      </c>
      <c r="K35" s="313"/>
      <c r="L35" s="314" t="s">
        <v>299</v>
      </c>
      <c r="M35" s="315">
        <f>IF(K35&lt;&gt;"",L35-K35,0)</f>
        <v>0</v>
      </c>
      <c r="N35" s="316">
        <v>1086.42</v>
      </c>
      <c r="O35" s="317">
        <f>IF(K35&lt;&gt;"",N35*M35,0)</f>
        <v>0</v>
      </c>
      <c r="P35">
        <f>IF(K35&lt;&gt;"",N35,0)</f>
        <v>0</v>
      </c>
    </row>
    <row r="36" spans="1:16" ht="12.75">
      <c r="A36" s="311">
        <v>454</v>
      </c>
      <c r="B36" s="75" t="s">
        <v>299</v>
      </c>
      <c r="C36" s="76" t="s">
        <v>311</v>
      </c>
      <c r="D36" s="77" t="s">
        <v>549</v>
      </c>
      <c r="E36" s="78"/>
      <c r="F36" s="77"/>
      <c r="G36" s="312" t="s">
        <v>146</v>
      </c>
      <c r="H36" s="75"/>
      <c r="I36" s="77"/>
      <c r="J36" s="79">
        <v>1737.58</v>
      </c>
      <c r="K36" s="313"/>
      <c r="L36" s="314" t="s">
        <v>299</v>
      </c>
      <c r="M36" s="315">
        <f>IF(K36&lt;&gt;"",L36-K36,0)</f>
        <v>0</v>
      </c>
      <c r="N36" s="316">
        <v>1737.58</v>
      </c>
      <c r="O36" s="317">
        <f>IF(K36&lt;&gt;"",N36*M36,0)</f>
        <v>0</v>
      </c>
      <c r="P36">
        <f>IF(K36&lt;&gt;"",N36,0)</f>
        <v>0</v>
      </c>
    </row>
    <row r="37" spans="1:16" ht="12.75">
      <c r="A37" s="311">
        <v>455</v>
      </c>
      <c r="B37" s="75" t="s">
        <v>299</v>
      </c>
      <c r="C37" s="76" t="s">
        <v>311</v>
      </c>
      <c r="D37" s="77" t="s">
        <v>550</v>
      </c>
      <c r="E37" s="78"/>
      <c r="F37" s="77"/>
      <c r="G37" s="312" t="s">
        <v>146</v>
      </c>
      <c r="H37" s="75"/>
      <c r="I37" s="77"/>
      <c r="J37" s="79">
        <v>1000</v>
      </c>
      <c r="K37" s="313"/>
      <c r="L37" s="314" t="s">
        <v>299</v>
      </c>
      <c r="M37" s="315">
        <f>IF(K37&lt;&gt;"",L37-K37,0)</f>
        <v>0</v>
      </c>
      <c r="N37" s="316">
        <v>1000</v>
      </c>
      <c r="O37" s="317">
        <f>IF(K37&lt;&gt;"",N37*M37,0)</f>
        <v>0</v>
      </c>
      <c r="P37">
        <f>IF(K37&lt;&gt;"",N37,0)</f>
        <v>0</v>
      </c>
    </row>
    <row r="38" spans="1:16" ht="12.75">
      <c r="A38" s="311">
        <v>456</v>
      </c>
      <c r="B38" s="75" t="s">
        <v>299</v>
      </c>
      <c r="C38" s="76" t="s">
        <v>551</v>
      </c>
      <c r="D38" s="77" t="s">
        <v>552</v>
      </c>
      <c r="E38" s="78"/>
      <c r="F38" s="77"/>
      <c r="G38" s="312" t="s">
        <v>146</v>
      </c>
      <c r="H38" s="75"/>
      <c r="I38" s="77"/>
      <c r="J38" s="79">
        <v>500</v>
      </c>
      <c r="K38" s="313"/>
      <c r="L38" s="314" t="s">
        <v>299</v>
      </c>
      <c r="M38" s="315">
        <f>IF(K38&lt;&gt;"",L38-K38,0)</f>
        <v>0</v>
      </c>
      <c r="N38" s="316">
        <v>500</v>
      </c>
      <c r="O38" s="317">
        <f>IF(K38&lt;&gt;"",N38*M38,0)</f>
        <v>0</v>
      </c>
      <c r="P38">
        <f>IF(K38&lt;&gt;"",N38,0)</f>
        <v>0</v>
      </c>
    </row>
    <row r="39" spans="1:16" ht="12.75">
      <c r="A39" s="311">
        <v>457</v>
      </c>
      <c r="B39" s="75" t="s">
        <v>299</v>
      </c>
      <c r="C39" s="76" t="s">
        <v>553</v>
      </c>
      <c r="D39" s="77" t="s">
        <v>554</v>
      </c>
      <c r="E39" s="78"/>
      <c r="F39" s="77"/>
      <c r="G39" s="312" t="s">
        <v>146</v>
      </c>
      <c r="H39" s="75"/>
      <c r="I39" s="77"/>
      <c r="J39" s="79">
        <v>100</v>
      </c>
      <c r="K39" s="313"/>
      <c r="L39" s="314" t="s">
        <v>299</v>
      </c>
      <c r="M39" s="315">
        <f>IF(K39&lt;&gt;"",L39-K39,0)</f>
        <v>0</v>
      </c>
      <c r="N39" s="316">
        <v>100</v>
      </c>
      <c r="O39" s="317">
        <f>IF(K39&lt;&gt;"",N39*M39,0)</f>
        <v>0</v>
      </c>
      <c r="P39">
        <f>IF(K39&lt;&gt;"",N39,0)</f>
        <v>0</v>
      </c>
    </row>
    <row r="40" spans="1:16" ht="12.75">
      <c r="A40" s="311">
        <v>458</v>
      </c>
      <c r="B40" s="75" t="s">
        <v>299</v>
      </c>
      <c r="C40" s="76" t="s">
        <v>406</v>
      </c>
      <c r="D40" s="77" t="s">
        <v>555</v>
      </c>
      <c r="E40" s="78"/>
      <c r="F40" s="77"/>
      <c r="G40" s="312" t="s">
        <v>146</v>
      </c>
      <c r="H40" s="75"/>
      <c r="I40" s="77"/>
      <c r="J40" s="79">
        <v>502.3</v>
      </c>
      <c r="K40" s="313"/>
      <c r="L40" s="314" t="s">
        <v>299</v>
      </c>
      <c r="M40" s="315">
        <f>IF(K40&lt;&gt;"",L40-K40,0)</f>
        <v>0</v>
      </c>
      <c r="N40" s="316">
        <v>502.3</v>
      </c>
      <c r="O40" s="317">
        <f>IF(K40&lt;&gt;"",N40*M40,0)</f>
        <v>0</v>
      </c>
      <c r="P40">
        <f>IF(K40&lt;&gt;"",N40,0)</f>
        <v>0</v>
      </c>
    </row>
    <row r="41" spans="1:16" ht="12.75">
      <c r="A41" s="311">
        <v>459</v>
      </c>
      <c r="B41" s="75" t="s">
        <v>299</v>
      </c>
      <c r="C41" s="76" t="s">
        <v>406</v>
      </c>
      <c r="D41" s="77" t="s">
        <v>556</v>
      </c>
      <c r="E41" s="78"/>
      <c r="F41" s="77"/>
      <c r="G41" s="312" t="s">
        <v>146</v>
      </c>
      <c r="H41" s="75"/>
      <c r="I41" s="77"/>
      <c r="J41" s="79">
        <v>22.26</v>
      </c>
      <c r="K41" s="313"/>
      <c r="L41" s="314" t="s">
        <v>299</v>
      </c>
      <c r="M41" s="315">
        <f>IF(K41&lt;&gt;"",L41-K41,0)</f>
        <v>0</v>
      </c>
      <c r="N41" s="316">
        <v>22.26</v>
      </c>
      <c r="O41" s="317">
        <f>IF(K41&lt;&gt;"",N41*M41,0)</f>
        <v>0</v>
      </c>
      <c r="P41">
        <f>IF(K41&lt;&gt;"",N41,0)</f>
        <v>0</v>
      </c>
    </row>
    <row r="42" spans="1:16" ht="12.75">
      <c r="A42" s="311">
        <v>470</v>
      </c>
      <c r="B42" s="75" t="s">
        <v>372</v>
      </c>
      <c r="C42" s="76" t="s">
        <v>531</v>
      </c>
      <c r="D42" s="77" t="s">
        <v>557</v>
      </c>
      <c r="E42" s="78"/>
      <c r="F42" s="77"/>
      <c r="G42" s="312" t="s">
        <v>146</v>
      </c>
      <c r="H42" s="75"/>
      <c r="I42" s="77"/>
      <c r="J42" s="79">
        <v>829.69</v>
      </c>
      <c r="K42" s="313"/>
      <c r="L42" s="314" t="s">
        <v>372</v>
      </c>
      <c r="M42" s="315">
        <f>IF(K42&lt;&gt;"",L42-K42,0)</f>
        <v>0</v>
      </c>
      <c r="N42" s="316">
        <v>829.69</v>
      </c>
      <c r="O42" s="317">
        <f>IF(K42&lt;&gt;"",N42*M42,0)</f>
        <v>0</v>
      </c>
      <c r="P42">
        <f>IF(K42&lt;&gt;"",N42,0)</f>
        <v>0</v>
      </c>
    </row>
    <row r="43" spans="1:16" ht="12.75">
      <c r="A43" s="311">
        <v>473</v>
      </c>
      <c r="B43" s="75" t="s">
        <v>421</v>
      </c>
      <c r="C43" s="76" t="s">
        <v>558</v>
      </c>
      <c r="D43" s="77" t="s">
        <v>559</v>
      </c>
      <c r="E43" s="78"/>
      <c r="F43" s="77"/>
      <c r="G43" s="312" t="s">
        <v>146</v>
      </c>
      <c r="H43" s="75"/>
      <c r="I43" s="77"/>
      <c r="J43" s="79">
        <v>1037.48</v>
      </c>
      <c r="K43" s="313"/>
      <c r="L43" s="314" t="s">
        <v>421</v>
      </c>
      <c r="M43" s="315">
        <f>IF(K43&lt;&gt;"",L43-K43,0)</f>
        <v>0</v>
      </c>
      <c r="N43" s="316">
        <v>1037.48</v>
      </c>
      <c r="O43" s="317">
        <f>IF(K43&lt;&gt;"",N43*M43,0)</f>
        <v>0</v>
      </c>
      <c r="P43">
        <f>IF(K43&lt;&gt;"",N43,0)</f>
        <v>0</v>
      </c>
    </row>
    <row r="44" spans="1:16" ht="12.75">
      <c r="A44" s="311">
        <v>474</v>
      </c>
      <c r="B44" s="75" t="s">
        <v>421</v>
      </c>
      <c r="C44" s="76" t="s">
        <v>311</v>
      </c>
      <c r="D44" s="77" t="s">
        <v>560</v>
      </c>
      <c r="E44" s="78"/>
      <c r="F44" s="77"/>
      <c r="G44" s="312" t="s">
        <v>146</v>
      </c>
      <c r="H44" s="75"/>
      <c r="I44" s="77"/>
      <c r="J44" s="79">
        <v>22806.43</v>
      </c>
      <c r="K44" s="313"/>
      <c r="L44" s="314" t="s">
        <v>421</v>
      </c>
      <c r="M44" s="315">
        <f>IF(K44&lt;&gt;"",L44-K44,0)</f>
        <v>0</v>
      </c>
      <c r="N44" s="316">
        <v>22806.43</v>
      </c>
      <c r="O44" s="317">
        <f>IF(K44&lt;&gt;"",N44*M44,0)</f>
        <v>0</v>
      </c>
      <c r="P44">
        <f>IF(K44&lt;&gt;"",N44,0)</f>
        <v>0</v>
      </c>
    </row>
    <row r="45" spans="1:16" ht="12.75">
      <c r="A45" s="311">
        <v>479</v>
      </c>
      <c r="B45" s="75" t="s">
        <v>373</v>
      </c>
      <c r="C45" s="76" t="s">
        <v>561</v>
      </c>
      <c r="D45" s="77" t="s">
        <v>562</v>
      </c>
      <c r="E45" s="78"/>
      <c r="F45" s="77"/>
      <c r="G45" s="312" t="s">
        <v>563</v>
      </c>
      <c r="H45" s="75"/>
      <c r="I45" s="77"/>
      <c r="J45" s="79">
        <v>2700</v>
      </c>
      <c r="K45" s="313"/>
      <c r="L45" s="314" t="s">
        <v>373</v>
      </c>
      <c r="M45" s="315">
        <f>IF(K45&lt;&gt;"",L45-K45,0)</f>
        <v>0</v>
      </c>
      <c r="N45" s="316">
        <v>2700</v>
      </c>
      <c r="O45" s="317">
        <f>IF(K45&lt;&gt;"",N45*M45,0)</f>
        <v>0</v>
      </c>
      <c r="P45">
        <f>IF(K45&lt;&gt;"",N45,0)</f>
        <v>0</v>
      </c>
    </row>
    <row r="46" spans="1:16" ht="12.75">
      <c r="A46" s="311">
        <v>480</v>
      </c>
      <c r="B46" s="75" t="s">
        <v>373</v>
      </c>
      <c r="C46" s="76" t="s">
        <v>561</v>
      </c>
      <c r="D46" s="77" t="s">
        <v>564</v>
      </c>
      <c r="E46" s="78"/>
      <c r="F46" s="77"/>
      <c r="G46" s="312" t="s">
        <v>565</v>
      </c>
      <c r="H46" s="75"/>
      <c r="I46" s="77"/>
      <c r="J46" s="79">
        <v>792</v>
      </c>
      <c r="K46" s="313"/>
      <c r="L46" s="314" t="s">
        <v>373</v>
      </c>
      <c r="M46" s="315">
        <f>IF(K46&lt;&gt;"",L46-K46,0)</f>
        <v>0</v>
      </c>
      <c r="N46" s="316">
        <v>792</v>
      </c>
      <c r="O46" s="317">
        <f>IF(K46&lt;&gt;"",N46*M46,0)</f>
        <v>0</v>
      </c>
      <c r="P46">
        <f>IF(K46&lt;&gt;"",N46,0)</f>
        <v>0</v>
      </c>
    </row>
    <row r="47" spans="1:16" ht="12.75">
      <c r="A47" s="311">
        <v>492</v>
      </c>
      <c r="B47" s="75" t="s">
        <v>358</v>
      </c>
      <c r="C47" s="76" t="s">
        <v>531</v>
      </c>
      <c r="D47" s="77" t="s">
        <v>566</v>
      </c>
      <c r="E47" s="78"/>
      <c r="F47" s="77"/>
      <c r="G47" s="312" t="s">
        <v>146</v>
      </c>
      <c r="H47" s="75"/>
      <c r="I47" s="77"/>
      <c r="J47" s="79">
        <v>829.69</v>
      </c>
      <c r="K47" s="313"/>
      <c r="L47" s="314" t="s">
        <v>358</v>
      </c>
      <c r="M47" s="315">
        <f>IF(K47&lt;&gt;"",L47-K47,0)</f>
        <v>0</v>
      </c>
      <c r="N47" s="316">
        <v>829.69</v>
      </c>
      <c r="O47" s="317">
        <f>IF(K47&lt;&gt;"",N47*M47,0)</f>
        <v>0</v>
      </c>
      <c r="P47">
        <f>IF(K47&lt;&gt;"",N47,0)</f>
        <v>0</v>
      </c>
    </row>
    <row r="48" spans="1:16" ht="12.75">
      <c r="A48" s="311">
        <v>508</v>
      </c>
      <c r="B48" s="75" t="s">
        <v>497</v>
      </c>
      <c r="C48" s="76" t="s">
        <v>542</v>
      </c>
      <c r="D48" s="77" t="s">
        <v>567</v>
      </c>
      <c r="E48" s="78"/>
      <c r="F48" s="77"/>
      <c r="G48" s="312" t="s">
        <v>544</v>
      </c>
      <c r="H48" s="75"/>
      <c r="I48" s="77"/>
      <c r="J48" s="79">
        <v>3898.03</v>
      </c>
      <c r="K48" s="313"/>
      <c r="L48" s="314" t="s">
        <v>497</v>
      </c>
      <c r="M48" s="315">
        <f>IF(K48&lt;&gt;"",L48-K48,0)</f>
        <v>0</v>
      </c>
      <c r="N48" s="316">
        <v>3898.03</v>
      </c>
      <c r="O48" s="317">
        <f>IF(K48&lt;&gt;"",N48*M48,0)</f>
        <v>0</v>
      </c>
      <c r="P48">
        <f>IF(K48&lt;&gt;"",N48,0)</f>
        <v>0</v>
      </c>
    </row>
    <row r="49" spans="1:16" ht="12.75">
      <c r="A49" s="311">
        <v>511</v>
      </c>
      <c r="B49" s="75" t="s">
        <v>499</v>
      </c>
      <c r="C49" s="76" t="s">
        <v>537</v>
      </c>
      <c r="D49" s="77" t="s">
        <v>540</v>
      </c>
      <c r="E49" s="78"/>
      <c r="F49" s="77"/>
      <c r="G49" s="312" t="s">
        <v>146</v>
      </c>
      <c r="H49" s="75"/>
      <c r="I49" s="77"/>
      <c r="J49" s="79">
        <v>207.4</v>
      </c>
      <c r="K49" s="313"/>
      <c r="L49" s="314" t="s">
        <v>499</v>
      </c>
      <c r="M49" s="315">
        <f>IF(K49&lt;&gt;"",L49-K49,0)</f>
        <v>0</v>
      </c>
      <c r="N49" s="316">
        <v>207.4</v>
      </c>
      <c r="O49" s="317">
        <f>IF(K49&lt;&gt;"",N49*M49,0)</f>
        <v>0</v>
      </c>
      <c r="P49">
        <f>IF(K49&lt;&gt;"",N49,0)</f>
        <v>0</v>
      </c>
    </row>
    <row r="50" spans="1:16" ht="12.75">
      <c r="A50" s="311">
        <v>513</v>
      </c>
      <c r="B50" s="75" t="s">
        <v>499</v>
      </c>
      <c r="C50" s="76" t="s">
        <v>537</v>
      </c>
      <c r="D50" s="77" t="s">
        <v>540</v>
      </c>
      <c r="E50" s="78"/>
      <c r="F50" s="77"/>
      <c r="G50" s="312" t="s">
        <v>146</v>
      </c>
      <c r="H50" s="75"/>
      <c r="I50" s="77"/>
      <c r="J50" s="79">
        <v>338.39</v>
      </c>
      <c r="K50" s="313"/>
      <c r="L50" s="314" t="s">
        <v>499</v>
      </c>
      <c r="M50" s="315">
        <f>IF(K50&lt;&gt;"",L50-K50,0)</f>
        <v>0</v>
      </c>
      <c r="N50" s="316">
        <v>338.39</v>
      </c>
      <c r="O50" s="317">
        <f>IF(K50&lt;&gt;"",N50*M50,0)</f>
        <v>0</v>
      </c>
      <c r="P50">
        <f>IF(K50&lt;&gt;"",N50,0)</f>
        <v>0</v>
      </c>
    </row>
    <row r="51" spans="1:16" ht="12.75">
      <c r="A51" s="311">
        <v>516</v>
      </c>
      <c r="B51" s="75" t="s">
        <v>499</v>
      </c>
      <c r="C51" s="76" t="s">
        <v>537</v>
      </c>
      <c r="D51" s="77" t="s">
        <v>540</v>
      </c>
      <c r="E51" s="78"/>
      <c r="F51" s="77"/>
      <c r="G51" s="312" t="s">
        <v>146</v>
      </c>
      <c r="H51" s="75"/>
      <c r="I51" s="77"/>
      <c r="J51" s="79">
        <v>154.36</v>
      </c>
      <c r="K51" s="313"/>
      <c r="L51" s="314" t="s">
        <v>499</v>
      </c>
      <c r="M51" s="315">
        <f>IF(K51&lt;&gt;"",L51-K51,0)</f>
        <v>0</v>
      </c>
      <c r="N51" s="316">
        <v>154.36</v>
      </c>
      <c r="O51" s="317">
        <f>IF(K51&lt;&gt;"",N51*M51,0)</f>
        <v>0</v>
      </c>
      <c r="P51">
        <f>IF(K51&lt;&gt;"",N51,0)</f>
        <v>0</v>
      </c>
    </row>
    <row r="52" spans="1:16" ht="12.75">
      <c r="A52" s="311">
        <v>517</v>
      </c>
      <c r="B52" s="75" t="s">
        <v>499</v>
      </c>
      <c r="C52" s="76" t="s">
        <v>537</v>
      </c>
      <c r="D52" s="77" t="s">
        <v>540</v>
      </c>
      <c r="E52" s="78"/>
      <c r="F52" s="77"/>
      <c r="G52" s="312" t="s">
        <v>146</v>
      </c>
      <c r="H52" s="75"/>
      <c r="I52" s="77"/>
      <c r="J52" s="79">
        <v>70.55</v>
      </c>
      <c r="K52" s="313"/>
      <c r="L52" s="314" t="s">
        <v>499</v>
      </c>
      <c r="M52" s="315">
        <f>IF(K52&lt;&gt;"",L52-K52,0)</f>
        <v>0</v>
      </c>
      <c r="N52" s="316">
        <v>70.55</v>
      </c>
      <c r="O52" s="317">
        <f>IF(K52&lt;&gt;"",N52*M52,0)</f>
        <v>0</v>
      </c>
      <c r="P52">
        <f>IF(K52&lt;&gt;"",N52,0)</f>
        <v>0</v>
      </c>
    </row>
    <row r="53" spans="1:16" ht="12.75">
      <c r="A53" s="311">
        <v>527</v>
      </c>
      <c r="B53" s="75" t="s">
        <v>499</v>
      </c>
      <c r="C53" s="76" t="s">
        <v>537</v>
      </c>
      <c r="D53" s="77" t="s">
        <v>540</v>
      </c>
      <c r="E53" s="78"/>
      <c r="F53" s="77"/>
      <c r="G53" s="312" t="s">
        <v>146</v>
      </c>
      <c r="H53" s="75"/>
      <c r="I53" s="77"/>
      <c r="J53" s="79">
        <v>150.96</v>
      </c>
      <c r="K53" s="313"/>
      <c r="L53" s="314" t="s">
        <v>499</v>
      </c>
      <c r="M53" s="315">
        <f>IF(K53&lt;&gt;"",L53-K53,0)</f>
        <v>0</v>
      </c>
      <c r="N53" s="316">
        <v>150.96</v>
      </c>
      <c r="O53" s="317">
        <f>IF(K53&lt;&gt;"",N53*M53,0)</f>
        <v>0</v>
      </c>
      <c r="P53">
        <f>IF(K53&lt;&gt;"",N53,0)</f>
        <v>0</v>
      </c>
    </row>
    <row r="54" spans="1:16" ht="12.75">
      <c r="A54" s="311">
        <v>531</v>
      </c>
      <c r="B54" s="75" t="s">
        <v>499</v>
      </c>
      <c r="C54" s="76" t="s">
        <v>537</v>
      </c>
      <c r="D54" s="77" t="s">
        <v>540</v>
      </c>
      <c r="E54" s="78"/>
      <c r="F54" s="77"/>
      <c r="G54" s="312" t="s">
        <v>146</v>
      </c>
      <c r="H54" s="75"/>
      <c r="I54" s="77"/>
      <c r="J54" s="79">
        <v>70.55</v>
      </c>
      <c r="K54" s="313"/>
      <c r="L54" s="314" t="s">
        <v>499</v>
      </c>
      <c r="M54" s="315">
        <f>IF(K54&lt;&gt;"",L54-K54,0)</f>
        <v>0</v>
      </c>
      <c r="N54" s="316">
        <v>70.55</v>
      </c>
      <c r="O54" s="317">
        <f>IF(K54&lt;&gt;"",N54*M54,0)</f>
        <v>0</v>
      </c>
      <c r="P54">
        <f>IF(K54&lt;&gt;"",N54,0)</f>
        <v>0</v>
      </c>
    </row>
    <row r="55" spans="1:16" ht="12.75">
      <c r="A55" s="311">
        <v>541</v>
      </c>
      <c r="B55" s="75" t="s">
        <v>499</v>
      </c>
      <c r="C55" s="76" t="s">
        <v>537</v>
      </c>
      <c r="D55" s="77" t="s">
        <v>541</v>
      </c>
      <c r="E55" s="78"/>
      <c r="F55" s="77"/>
      <c r="G55" s="312" t="s">
        <v>146</v>
      </c>
      <c r="H55" s="75"/>
      <c r="I55" s="77"/>
      <c r="J55" s="79">
        <v>283</v>
      </c>
      <c r="K55" s="313"/>
      <c r="L55" s="314" t="s">
        <v>499</v>
      </c>
      <c r="M55" s="315">
        <f>IF(K55&lt;&gt;"",L55-K55,0)</f>
        <v>0</v>
      </c>
      <c r="N55" s="316">
        <v>283</v>
      </c>
      <c r="O55" s="317">
        <f>IF(K55&lt;&gt;"",N55*M55,0)</f>
        <v>0</v>
      </c>
      <c r="P55">
        <f>IF(K55&lt;&gt;"",N55,0)</f>
        <v>0</v>
      </c>
    </row>
    <row r="56" spans="1:16" ht="12.75">
      <c r="A56" s="311">
        <v>543</v>
      </c>
      <c r="B56" s="75" t="s">
        <v>499</v>
      </c>
      <c r="C56" s="76" t="s">
        <v>537</v>
      </c>
      <c r="D56" s="77" t="s">
        <v>541</v>
      </c>
      <c r="E56" s="78"/>
      <c r="F56" s="77"/>
      <c r="G56" s="312" t="s">
        <v>146</v>
      </c>
      <c r="H56" s="75"/>
      <c r="I56" s="77"/>
      <c r="J56" s="79">
        <v>302.94</v>
      </c>
      <c r="K56" s="313"/>
      <c r="L56" s="314" t="s">
        <v>499</v>
      </c>
      <c r="M56" s="315">
        <f>IF(K56&lt;&gt;"",L56-K56,0)</f>
        <v>0</v>
      </c>
      <c r="N56" s="316">
        <v>302.94</v>
      </c>
      <c r="O56" s="317">
        <f>IF(K56&lt;&gt;"",N56*M56,0)</f>
        <v>0</v>
      </c>
      <c r="P56">
        <f>IF(K56&lt;&gt;"",N56,0)</f>
        <v>0</v>
      </c>
    </row>
    <row r="57" spans="1:16" ht="12.75">
      <c r="A57" s="311">
        <v>545</v>
      </c>
      <c r="B57" s="75" t="s">
        <v>499</v>
      </c>
      <c r="C57" s="76" t="s">
        <v>537</v>
      </c>
      <c r="D57" s="77" t="s">
        <v>541</v>
      </c>
      <c r="E57" s="78"/>
      <c r="F57" s="77"/>
      <c r="G57" s="312" t="s">
        <v>146</v>
      </c>
      <c r="H57" s="75"/>
      <c r="I57" s="77"/>
      <c r="J57" s="79">
        <v>13.06</v>
      </c>
      <c r="K57" s="313"/>
      <c r="L57" s="314" t="s">
        <v>499</v>
      </c>
      <c r="M57" s="315">
        <f>IF(K57&lt;&gt;"",L57-K57,0)</f>
        <v>0</v>
      </c>
      <c r="N57" s="316">
        <v>13.06</v>
      </c>
      <c r="O57" s="317">
        <f>IF(K57&lt;&gt;"",N57*M57,0)</f>
        <v>0</v>
      </c>
      <c r="P57">
        <f>IF(K57&lt;&gt;"",N57,0)</f>
        <v>0</v>
      </c>
    </row>
    <row r="58" spans="1:16" ht="12.75">
      <c r="A58" s="311">
        <v>546</v>
      </c>
      <c r="B58" s="75" t="s">
        <v>499</v>
      </c>
      <c r="C58" s="76" t="s">
        <v>537</v>
      </c>
      <c r="D58" s="77" t="s">
        <v>541</v>
      </c>
      <c r="E58" s="78"/>
      <c r="F58" s="77"/>
      <c r="G58" s="312" t="s">
        <v>146</v>
      </c>
      <c r="H58" s="75"/>
      <c r="I58" s="77"/>
      <c r="J58" s="79">
        <v>70.55</v>
      </c>
      <c r="K58" s="313"/>
      <c r="L58" s="314" t="s">
        <v>499</v>
      </c>
      <c r="M58" s="315">
        <f>IF(K58&lt;&gt;"",L58-K58,0)</f>
        <v>0</v>
      </c>
      <c r="N58" s="316">
        <v>70.55</v>
      </c>
      <c r="O58" s="317">
        <f>IF(K58&lt;&gt;"",N58*M58,0)</f>
        <v>0</v>
      </c>
      <c r="P58">
        <f>IF(K58&lt;&gt;"",N58,0)</f>
        <v>0</v>
      </c>
    </row>
    <row r="59" spans="1:16" ht="12.75">
      <c r="A59" s="311">
        <v>553</v>
      </c>
      <c r="B59" s="75" t="s">
        <v>499</v>
      </c>
      <c r="C59" s="76" t="s">
        <v>568</v>
      </c>
      <c r="D59" s="77" t="s">
        <v>569</v>
      </c>
      <c r="E59" s="78"/>
      <c r="F59" s="77"/>
      <c r="G59" s="312" t="s">
        <v>146</v>
      </c>
      <c r="H59" s="75"/>
      <c r="I59" s="77"/>
      <c r="J59" s="79">
        <v>0.41</v>
      </c>
      <c r="K59" s="313"/>
      <c r="L59" s="314" t="s">
        <v>499</v>
      </c>
      <c r="M59" s="315">
        <f>IF(K59&lt;&gt;"",L59-K59,0)</f>
        <v>0</v>
      </c>
      <c r="N59" s="316">
        <v>0.41</v>
      </c>
      <c r="O59" s="317">
        <f>IF(K59&lt;&gt;"",N59*M59,0)</f>
        <v>0</v>
      </c>
      <c r="P59">
        <f>IF(K59&lt;&gt;"",N59,0)</f>
        <v>0</v>
      </c>
    </row>
    <row r="60" spans="1:16" ht="12.75">
      <c r="A60" s="311">
        <v>557</v>
      </c>
      <c r="B60" s="75" t="s">
        <v>570</v>
      </c>
      <c r="C60" s="76" t="s">
        <v>533</v>
      </c>
      <c r="D60" s="77" t="s">
        <v>534</v>
      </c>
      <c r="E60" s="78"/>
      <c r="F60" s="77"/>
      <c r="G60" s="312" t="s">
        <v>146</v>
      </c>
      <c r="H60" s="75"/>
      <c r="I60" s="77"/>
      <c r="J60" s="79">
        <v>6</v>
      </c>
      <c r="K60" s="313"/>
      <c r="L60" s="314" t="s">
        <v>570</v>
      </c>
      <c r="M60" s="315">
        <f>IF(K60&lt;&gt;"",L60-K60,0)</f>
        <v>0</v>
      </c>
      <c r="N60" s="316">
        <v>6</v>
      </c>
      <c r="O60" s="317">
        <f>IF(K60&lt;&gt;"",N60*M60,0)</f>
        <v>0</v>
      </c>
      <c r="P60">
        <f>IF(K60&lt;&gt;"",N60,0)</f>
        <v>0</v>
      </c>
    </row>
    <row r="61" spans="1:16" ht="12.75">
      <c r="A61" s="311">
        <v>558</v>
      </c>
      <c r="B61" s="75" t="s">
        <v>571</v>
      </c>
      <c r="C61" s="76" t="s">
        <v>568</v>
      </c>
      <c r="D61" s="77" t="s">
        <v>572</v>
      </c>
      <c r="E61" s="78"/>
      <c r="F61" s="77"/>
      <c r="G61" s="312" t="s">
        <v>146</v>
      </c>
      <c r="H61" s="75"/>
      <c r="I61" s="77"/>
      <c r="J61" s="79">
        <v>3156.19</v>
      </c>
      <c r="K61" s="313"/>
      <c r="L61" s="314" t="s">
        <v>571</v>
      </c>
      <c r="M61" s="315">
        <f>IF(K61&lt;&gt;"",L61-K61,0)</f>
        <v>0</v>
      </c>
      <c r="N61" s="316">
        <v>3156.19</v>
      </c>
      <c r="O61" s="317">
        <f>IF(K61&lt;&gt;"",N61*M61,0)</f>
        <v>0</v>
      </c>
      <c r="P61">
        <f>IF(K61&lt;&gt;"",N61,0)</f>
        <v>0</v>
      </c>
    </row>
    <row r="62" spans="1:16" ht="12.75">
      <c r="A62" s="311">
        <v>559</v>
      </c>
      <c r="B62" s="75" t="s">
        <v>571</v>
      </c>
      <c r="C62" s="76" t="s">
        <v>568</v>
      </c>
      <c r="D62" s="77" t="s">
        <v>572</v>
      </c>
      <c r="E62" s="78"/>
      <c r="F62" s="77"/>
      <c r="G62" s="312" t="s">
        <v>146</v>
      </c>
      <c r="H62" s="75"/>
      <c r="I62" s="77"/>
      <c r="J62" s="79">
        <v>16.89</v>
      </c>
      <c r="K62" s="313"/>
      <c r="L62" s="314" t="s">
        <v>571</v>
      </c>
      <c r="M62" s="315">
        <f>IF(K62&lt;&gt;"",L62-K62,0)</f>
        <v>0</v>
      </c>
      <c r="N62" s="316">
        <v>16.89</v>
      </c>
      <c r="O62" s="317">
        <f>IF(K62&lt;&gt;"",N62*M62,0)</f>
        <v>0</v>
      </c>
      <c r="P62">
        <f>IF(K62&lt;&gt;"",N62,0)</f>
        <v>0</v>
      </c>
    </row>
    <row r="63" spans="1:16" ht="12.75">
      <c r="A63" s="311">
        <v>560</v>
      </c>
      <c r="B63" s="75" t="s">
        <v>571</v>
      </c>
      <c r="C63" s="76" t="s">
        <v>568</v>
      </c>
      <c r="D63" s="77" t="s">
        <v>569</v>
      </c>
      <c r="E63" s="78"/>
      <c r="F63" s="77"/>
      <c r="G63" s="312" t="s">
        <v>146</v>
      </c>
      <c r="H63" s="75"/>
      <c r="I63" s="77"/>
      <c r="J63" s="79">
        <v>0.41</v>
      </c>
      <c r="K63" s="313"/>
      <c r="L63" s="314" t="s">
        <v>571</v>
      </c>
      <c r="M63" s="315">
        <f>IF(K63&lt;&gt;"",L63-K63,0)</f>
        <v>0</v>
      </c>
      <c r="N63" s="316">
        <v>0.41</v>
      </c>
      <c r="O63" s="317">
        <f>IF(K63&lt;&gt;"",N63*M63,0)</f>
        <v>0</v>
      </c>
      <c r="P63">
        <f>IF(K63&lt;&gt;"",N63,0)</f>
        <v>0</v>
      </c>
    </row>
    <row r="64" spans="1:15" ht="12.75">
      <c r="A64" s="311"/>
      <c r="B64" s="75"/>
      <c r="C64" s="76"/>
      <c r="D64" s="77"/>
      <c r="E64" s="78"/>
      <c r="F64" s="77"/>
      <c r="G64" s="312"/>
      <c r="H64" s="75"/>
      <c r="I64" s="77"/>
      <c r="J64" s="79"/>
      <c r="K64" s="318"/>
      <c r="L64" s="319"/>
      <c r="M64" s="320"/>
      <c r="N64" s="321"/>
      <c r="O64" s="322"/>
    </row>
    <row r="65" spans="1:15" ht="12.75">
      <c r="A65" s="311"/>
      <c r="B65" s="75"/>
      <c r="C65" s="76"/>
      <c r="D65" s="77"/>
      <c r="E65" s="78"/>
      <c r="F65" s="77"/>
      <c r="G65" s="312"/>
      <c r="H65" s="75"/>
      <c r="I65" s="77"/>
      <c r="J65" s="79"/>
      <c r="K65" s="318"/>
      <c r="L65" s="319"/>
      <c r="M65" s="323" t="s">
        <v>573</v>
      </c>
      <c r="N65" s="324">
        <f>SUM(P8:P63)</f>
        <v>0</v>
      </c>
      <c r="O65" s="325">
        <f>SUM(O8:O63)</f>
        <v>0</v>
      </c>
    </row>
    <row r="66" spans="1:15" ht="12.75">
      <c r="A66" s="311"/>
      <c r="B66" s="75"/>
      <c r="C66" s="76"/>
      <c r="D66" s="77"/>
      <c r="E66" s="78"/>
      <c r="F66" s="77"/>
      <c r="G66" s="312"/>
      <c r="H66" s="75"/>
      <c r="I66" s="77"/>
      <c r="J66" s="79"/>
      <c r="K66" s="318"/>
      <c r="L66" s="319"/>
      <c r="M66" s="323" t="s">
        <v>574</v>
      </c>
      <c r="N66" s="324"/>
      <c r="O66" s="325">
        <f>IF(N65&lt;&gt;0,O65/N65,0)</f>
        <v>0</v>
      </c>
    </row>
    <row r="67" spans="1:15" ht="12.75">
      <c r="A67" s="311"/>
      <c r="B67" s="75"/>
      <c r="C67" s="76"/>
      <c r="D67" s="77"/>
      <c r="E67" s="78"/>
      <c r="F67" s="77"/>
      <c r="G67" s="312"/>
      <c r="H67" s="75"/>
      <c r="I67" s="77"/>
      <c r="J67" s="79"/>
      <c r="K67" s="318"/>
      <c r="L67" s="319"/>
      <c r="M67" s="323"/>
      <c r="N67" s="324"/>
      <c r="O67" s="325"/>
    </row>
    <row r="68" spans="1:15" ht="12.75">
      <c r="A68" s="311"/>
      <c r="B68" s="75"/>
      <c r="C68" s="76"/>
      <c r="D68" s="77"/>
      <c r="E68" s="78"/>
      <c r="F68" s="77"/>
      <c r="G68" s="312"/>
      <c r="H68" s="75"/>
      <c r="I68" s="77"/>
      <c r="J68" s="79"/>
      <c r="K68" s="318"/>
      <c r="L68" s="319"/>
      <c r="M68" s="323" t="s">
        <v>523</v>
      </c>
      <c r="N68" s="324">
        <f>FattureTempi!AG111</f>
        <v>168205.44000000006</v>
      </c>
      <c r="O68" s="325">
        <f>FattureTempi!AH111</f>
        <v>-2070198.3799999994</v>
      </c>
    </row>
    <row r="69" spans="1:15" ht="12.75">
      <c r="A69" s="311"/>
      <c r="B69" s="75"/>
      <c r="C69" s="76"/>
      <c r="D69" s="77"/>
      <c r="E69" s="78"/>
      <c r="F69" s="77"/>
      <c r="G69" s="312"/>
      <c r="H69" s="75"/>
      <c r="I69" s="77"/>
      <c r="J69" s="79"/>
      <c r="K69" s="318"/>
      <c r="L69" s="319"/>
      <c r="M69" s="323" t="s">
        <v>524</v>
      </c>
      <c r="N69" s="324"/>
      <c r="O69" s="325">
        <f>FattureTempi!AH112</f>
        <v>-12.307559018305227</v>
      </c>
    </row>
    <row r="70" spans="1:15" ht="12.75">
      <c r="A70" s="311"/>
      <c r="B70" s="75"/>
      <c r="C70" s="76"/>
      <c r="D70" s="77"/>
      <c r="E70" s="78"/>
      <c r="F70" s="77"/>
      <c r="G70" s="312"/>
      <c r="H70" s="75"/>
      <c r="I70" s="77"/>
      <c r="J70" s="79"/>
      <c r="K70" s="318"/>
      <c r="L70" s="319"/>
      <c r="M70" s="323"/>
      <c r="N70" s="324"/>
      <c r="O70" s="325"/>
    </row>
    <row r="71" spans="1:15" ht="12.75">
      <c r="A71" s="311"/>
      <c r="B71" s="75"/>
      <c r="C71" s="76"/>
      <c r="D71" s="77"/>
      <c r="E71" s="78"/>
      <c r="F71" s="77"/>
      <c r="G71" s="312"/>
      <c r="H71" s="75"/>
      <c r="I71" s="77"/>
      <c r="J71" s="79"/>
      <c r="K71" s="318"/>
      <c r="L71" s="319"/>
      <c r="M71" s="326" t="s">
        <v>575</v>
      </c>
      <c r="N71" s="327">
        <f>N68+N65</f>
        <v>168205.44000000006</v>
      </c>
      <c r="O71" s="328">
        <f>O68+O65</f>
        <v>-2070198.3799999994</v>
      </c>
    </row>
    <row r="72" spans="1:15" ht="12.75">
      <c r="A72" s="311"/>
      <c r="B72" s="75"/>
      <c r="C72" s="76"/>
      <c r="D72" s="77"/>
      <c r="E72" s="78"/>
      <c r="F72" s="77"/>
      <c r="G72" s="312"/>
      <c r="H72" s="75"/>
      <c r="I72" s="77"/>
      <c r="J72" s="79"/>
      <c r="K72" s="318"/>
      <c r="L72" s="319"/>
      <c r="M72" s="326" t="s">
        <v>576</v>
      </c>
      <c r="N72" s="327"/>
      <c r="O72" s="328">
        <f>(O71/N71)</f>
        <v>-12.307559018305227</v>
      </c>
    </row>
    <row r="73" ht="12.75">
      <c r="O73" s="135"/>
    </row>
    <row r="74" spans="9:10" ht="12.75">
      <c r="I74" s="6"/>
      <c r="J74" s="2"/>
    </row>
  </sheetData>
  <sheetProtection/>
  <mergeCells count="5">
    <mergeCell ref="A5:J5"/>
    <mergeCell ref="A1:O1"/>
    <mergeCell ref="A3:O3"/>
    <mergeCell ref="A4:O4"/>
    <mergeCell ref="K5:O5"/>
  </mergeCells>
  <printOptions/>
  <pageMargins left="0.75" right="0.75" top="1" bottom="1" header="0.5" footer="0.5"/>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P27"/>
  <sheetViews>
    <sheetView showGridLines="0" zoomScalePageLayoutView="0" workbookViewId="0" topLeftCell="A1">
      <selection activeCell="A1" sqref="A1:M1"/>
    </sheetView>
  </sheetViews>
  <sheetFormatPr defaultColWidth="9.140625" defaultRowHeight="12.75"/>
  <cols>
    <col min="1" max="1" width="30.7109375" style="107" customWidth="1"/>
    <col min="2" max="2" width="20.7109375" style="120" customWidth="1"/>
    <col min="3" max="3" width="14.7109375" style="121" customWidth="1"/>
    <col min="4" max="4" width="5.7109375" style="121" customWidth="1"/>
    <col min="5" max="5" width="12.57421875" style="118" customWidth="1"/>
    <col min="6" max="6" width="36.7109375" style="121" customWidth="1"/>
    <col min="7" max="7" width="14.7109375" style="107" customWidth="1"/>
    <col min="8" max="8" width="5.7109375" style="107" customWidth="1"/>
    <col min="9" max="9" width="20.7109375" style="107" customWidth="1"/>
    <col min="10" max="10" width="20.7109375" style="120" customWidth="1"/>
    <col min="11" max="11" width="5.7109375" style="119" customWidth="1"/>
    <col min="12" max="12" width="12.57421875" style="119" customWidth="1"/>
    <col min="13" max="13" width="5.7109375" style="107" customWidth="1"/>
    <col min="14" max="16384" width="9.140625" style="107" customWidth="1"/>
  </cols>
  <sheetData>
    <row r="1" spans="1:13" s="90" customFormat="1" ht="22.5" customHeight="1">
      <c r="A1" s="256"/>
      <c r="B1" s="257"/>
      <c r="C1" s="257"/>
      <c r="D1" s="257"/>
      <c r="E1" s="257"/>
      <c r="F1" s="257"/>
      <c r="G1" s="257"/>
      <c r="H1" s="257"/>
      <c r="I1" s="257"/>
      <c r="J1" s="257"/>
      <c r="K1" s="257"/>
      <c r="L1" s="257"/>
      <c r="M1" s="258"/>
    </row>
    <row r="2" spans="1:13" s="97" customFormat="1" ht="15" customHeight="1">
      <c r="A2" s="91"/>
      <c r="B2" s="93"/>
      <c r="C2" s="94"/>
      <c r="D2" s="94"/>
      <c r="E2" s="139"/>
      <c r="F2" s="94"/>
      <c r="G2" s="92"/>
      <c r="H2" s="92"/>
      <c r="I2" s="92"/>
      <c r="J2" s="93"/>
      <c r="K2" s="21"/>
      <c r="L2" s="21"/>
      <c r="M2" s="189"/>
    </row>
    <row r="3" spans="1:13" s="90" customFormat="1" ht="22.5" customHeight="1">
      <c r="A3" s="264" t="s">
        <v>101</v>
      </c>
      <c r="B3" s="265"/>
      <c r="C3" s="265"/>
      <c r="D3" s="265"/>
      <c r="E3" s="265"/>
      <c r="F3" s="265"/>
      <c r="G3" s="265"/>
      <c r="H3" s="265"/>
      <c r="I3" s="265"/>
      <c r="J3" s="265"/>
      <c r="K3" s="265"/>
      <c r="L3" s="265"/>
      <c r="M3" s="266"/>
    </row>
    <row r="4" spans="1:13" s="90" customFormat="1" ht="22.5" customHeight="1">
      <c r="A4" s="98"/>
      <c r="B4" s="101"/>
      <c r="C4" s="181"/>
      <c r="D4" s="181"/>
      <c r="E4" s="140"/>
      <c r="F4" s="181"/>
      <c r="J4" s="180"/>
      <c r="K4" s="167"/>
      <c r="L4" s="167"/>
      <c r="M4" s="166"/>
    </row>
    <row r="5" spans="1:15" s="90" customFormat="1" ht="32.25" customHeight="1">
      <c r="A5" s="259" t="s">
        <v>100</v>
      </c>
      <c r="B5" s="260"/>
      <c r="C5" s="188" t="s">
        <v>99</v>
      </c>
      <c r="D5" s="187"/>
      <c r="E5" s="186" t="str">
        <f>IF(OR(L13="SI",L15="SI"),"SI","NO")</f>
        <v>SI</v>
      </c>
      <c r="F5" s="163"/>
      <c r="G5" s="163"/>
      <c r="H5" s="163"/>
      <c r="I5" s="163"/>
      <c r="J5" s="163"/>
      <c r="K5" s="163"/>
      <c r="L5" s="163"/>
      <c r="M5" s="161"/>
      <c r="N5" s="268" t="s">
        <v>98</v>
      </c>
      <c r="O5" s="269"/>
    </row>
    <row r="6" spans="1:13" s="90" customFormat="1" ht="22.5" customHeight="1">
      <c r="A6" s="98"/>
      <c r="B6" s="101"/>
      <c r="C6" s="102"/>
      <c r="D6" s="181"/>
      <c r="E6" s="185"/>
      <c r="F6" s="181"/>
      <c r="J6" s="180"/>
      <c r="K6" s="167"/>
      <c r="L6" s="167"/>
      <c r="M6" s="166"/>
    </row>
    <row r="7" spans="1:16" s="90" customFormat="1" ht="22.5" customHeight="1">
      <c r="A7" s="249" t="s">
        <v>97</v>
      </c>
      <c r="B7" s="253"/>
      <c r="C7" s="165">
        <f>Debiti!G6</f>
        <v>0</v>
      </c>
      <c r="D7" s="163"/>
      <c r="E7" s="273" t="s">
        <v>111</v>
      </c>
      <c r="F7" s="274"/>
      <c r="G7" s="274"/>
      <c r="H7" s="97"/>
      <c r="I7" s="184"/>
      <c r="J7" s="183"/>
      <c r="K7" s="97"/>
      <c r="L7" s="174"/>
      <c r="M7" s="182"/>
      <c r="N7" s="268" t="s">
        <v>96</v>
      </c>
      <c r="O7" s="269"/>
      <c r="P7" s="269"/>
    </row>
    <row r="8" spans="1:13" s="90" customFormat="1" ht="22.5" customHeight="1">
      <c r="A8" s="98"/>
      <c r="B8" s="101"/>
      <c r="C8" s="102"/>
      <c r="D8" s="181"/>
      <c r="E8" s="140"/>
      <c r="F8" s="102"/>
      <c r="G8" s="99"/>
      <c r="J8" s="180"/>
      <c r="K8" s="167"/>
      <c r="L8" s="167"/>
      <c r="M8" s="166"/>
    </row>
    <row r="9" spans="1:13" s="90" customFormat="1" ht="22.5" customHeight="1">
      <c r="A9" s="261" t="s">
        <v>95</v>
      </c>
      <c r="B9" s="267"/>
      <c r="C9" s="175">
        <f>ElencoFatture!O6</f>
        <v>0</v>
      </c>
      <c r="D9" s="176"/>
      <c r="E9" s="261" t="s">
        <v>89</v>
      </c>
      <c r="F9" s="262" t="s">
        <v>94</v>
      </c>
      <c r="G9" s="179">
        <f>C9/100*5</f>
        <v>0</v>
      </c>
      <c r="J9" s="163"/>
      <c r="L9" s="163"/>
      <c r="M9" s="161"/>
    </row>
    <row r="10" spans="1:13" s="90" customFormat="1" ht="22.5" customHeight="1">
      <c r="A10" s="261" t="s">
        <v>93</v>
      </c>
      <c r="B10" s="262"/>
      <c r="C10" s="175">
        <f>ElencoFatture!O7</f>
        <v>0</v>
      </c>
      <c r="D10" s="176"/>
      <c r="E10" s="178"/>
      <c r="F10" s="178"/>
      <c r="G10" s="177"/>
      <c r="H10" s="163"/>
      <c r="I10" s="163"/>
      <c r="J10" s="163"/>
      <c r="K10" s="163"/>
      <c r="L10" s="163"/>
      <c r="M10" s="161"/>
    </row>
    <row r="11" spans="1:16" s="90" customFormat="1" ht="22.5" customHeight="1">
      <c r="A11" s="261" t="s">
        <v>92</v>
      </c>
      <c r="B11" s="263"/>
      <c r="C11" s="175">
        <f>ElencoFatture!O8</f>
        <v>0</v>
      </c>
      <c r="D11" s="176"/>
      <c r="E11" s="261" t="s">
        <v>89</v>
      </c>
      <c r="F11" s="267"/>
      <c r="G11" s="175">
        <f>C11/100*5</f>
        <v>0</v>
      </c>
      <c r="H11" s="163"/>
      <c r="I11" s="272"/>
      <c r="J11" s="272"/>
      <c r="K11" s="97"/>
      <c r="L11" s="174"/>
      <c r="M11" s="161"/>
      <c r="N11" s="268" t="s">
        <v>91</v>
      </c>
      <c r="O11" s="269"/>
      <c r="P11" s="269"/>
    </row>
    <row r="12" spans="1:13" s="90" customFormat="1" ht="22.5" customHeight="1">
      <c r="A12" s="172"/>
      <c r="B12" s="171"/>
      <c r="C12" s="169"/>
      <c r="D12" s="130"/>
      <c r="E12" s="170"/>
      <c r="F12" s="169"/>
      <c r="G12" s="168"/>
      <c r="I12" s="99"/>
      <c r="J12" s="101"/>
      <c r="K12" s="167"/>
      <c r="L12" s="100"/>
      <c r="M12" s="166"/>
    </row>
    <row r="13" spans="1:15" s="90" customFormat="1" ht="22.5" customHeight="1">
      <c r="A13" s="249" t="s">
        <v>90</v>
      </c>
      <c r="B13" s="250"/>
      <c r="C13" s="165">
        <f>C11</f>
        <v>0</v>
      </c>
      <c r="D13" s="173"/>
      <c r="E13" s="249" t="s">
        <v>89</v>
      </c>
      <c r="F13" s="250"/>
      <c r="G13" s="164">
        <f>C13/100*5</f>
        <v>0</v>
      </c>
      <c r="H13" s="163"/>
      <c r="I13" s="254" t="s">
        <v>88</v>
      </c>
      <c r="J13" s="255"/>
      <c r="L13" s="162" t="str">
        <f>IF(C7&lt;=G13,"SI","NO")</f>
        <v>SI</v>
      </c>
      <c r="M13" s="161"/>
      <c r="N13" s="270" t="s">
        <v>87</v>
      </c>
      <c r="O13" s="271"/>
    </row>
    <row r="14" spans="1:13" s="90" customFormat="1" ht="22.5" customHeight="1">
      <c r="A14" s="172"/>
      <c r="B14" s="171"/>
      <c r="C14" s="169"/>
      <c r="D14" s="130"/>
      <c r="E14" s="170"/>
      <c r="F14" s="169"/>
      <c r="G14" s="168"/>
      <c r="I14" s="99"/>
      <c r="J14" s="101"/>
      <c r="K14" s="167"/>
      <c r="L14" s="100"/>
      <c r="M14" s="166"/>
    </row>
    <row r="15" spans="1:15" s="90" customFormat="1" ht="22.5" customHeight="1">
      <c r="A15" s="249" t="s">
        <v>86</v>
      </c>
      <c r="B15" s="253"/>
      <c r="C15" s="165">
        <v>0</v>
      </c>
      <c r="D15" s="97"/>
      <c r="E15" s="249" t="s">
        <v>85</v>
      </c>
      <c r="F15" s="250"/>
      <c r="G15" s="164">
        <f>IF(OR(C15=0,C15="0,00"),0,C7/C15)</f>
        <v>0</v>
      </c>
      <c r="H15" s="163"/>
      <c r="I15" s="254" t="s">
        <v>84</v>
      </c>
      <c r="J15" s="255"/>
      <c r="L15" s="162" t="str">
        <f>IF(G15&lt;=0.9,"SI","NO")</f>
        <v>SI</v>
      </c>
      <c r="M15" s="161"/>
      <c r="N15" s="270" t="s">
        <v>83</v>
      </c>
      <c r="O15" s="271"/>
    </row>
    <row r="16" spans="1:13" s="90" customFormat="1" ht="22.5" customHeight="1">
      <c r="A16" s="98"/>
      <c r="B16" s="101"/>
      <c r="C16" s="102"/>
      <c r="D16" s="102"/>
      <c r="E16" s="140"/>
      <c r="F16" s="102"/>
      <c r="G16" s="99"/>
      <c r="H16" s="99"/>
      <c r="I16" s="99"/>
      <c r="J16" s="101"/>
      <c r="K16" s="100"/>
      <c r="L16" s="100"/>
      <c r="M16" s="160"/>
    </row>
    <row r="17" spans="2:12" ht="15">
      <c r="B17" s="107"/>
      <c r="C17" s="107"/>
      <c r="D17" s="107"/>
      <c r="E17" s="107"/>
      <c r="F17" s="107"/>
      <c r="J17" s="107"/>
      <c r="K17" s="107"/>
      <c r="L17" s="107"/>
    </row>
    <row r="18" spans="1:13" ht="15">
      <c r="A18" s="251" t="s">
        <v>82</v>
      </c>
      <c r="B18" s="251"/>
      <c r="C18" s="251"/>
      <c r="D18" s="251"/>
      <c r="E18" s="251"/>
      <c r="F18" s="251"/>
      <c r="G18" s="251"/>
      <c r="H18" s="251"/>
      <c r="I18" s="251"/>
      <c r="J18" s="251"/>
      <c r="K18" s="251"/>
      <c r="L18" s="251"/>
      <c r="M18" s="251"/>
    </row>
    <row r="19" spans="1:13" ht="15">
      <c r="A19" s="252" t="s">
        <v>81</v>
      </c>
      <c r="B19" s="252"/>
      <c r="C19" s="252"/>
      <c r="D19" s="252"/>
      <c r="E19" s="252"/>
      <c r="F19" s="252"/>
      <c r="G19" s="252"/>
      <c r="H19" s="252"/>
      <c r="I19" s="252"/>
      <c r="J19" s="252"/>
      <c r="K19" s="252"/>
      <c r="L19" s="252"/>
      <c r="M19" s="252"/>
    </row>
    <row r="20" spans="1:13" ht="15">
      <c r="A20" s="248" t="s">
        <v>80</v>
      </c>
      <c r="B20" s="248"/>
      <c r="C20" s="248"/>
      <c r="D20" s="248"/>
      <c r="E20" s="248"/>
      <c r="F20" s="248"/>
      <c r="G20" s="248"/>
      <c r="H20" s="248"/>
      <c r="I20" s="248"/>
      <c r="J20" s="248"/>
      <c r="K20" s="248"/>
      <c r="L20" s="248"/>
      <c r="M20" s="248"/>
    </row>
    <row r="21" spans="1:13" ht="15">
      <c r="A21" s="159" t="s">
        <v>79</v>
      </c>
      <c r="B21" s="159"/>
      <c r="C21" s="159"/>
      <c r="D21" s="159"/>
      <c r="E21" s="159"/>
      <c r="F21" s="159"/>
      <c r="G21" s="159"/>
      <c r="H21" s="159"/>
      <c r="I21" s="159"/>
      <c r="J21" s="159"/>
      <c r="K21" s="159"/>
      <c r="L21" s="159"/>
      <c r="M21" s="159"/>
    </row>
    <row r="22" spans="1:13" ht="15">
      <c r="A22" s="248" t="s">
        <v>78</v>
      </c>
      <c r="B22" s="248"/>
      <c r="C22" s="248"/>
      <c r="D22" s="248"/>
      <c r="E22" s="248"/>
      <c r="F22" s="248"/>
      <c r="G22" s="248"/>
      <c r="H22" s="248"/>
      <c r="I22" s="248"/>
      <c r="J22" s="248"/>
      <c r="K22" s="248"/>
      <c r="L22" s="248"/>
      <c r="M22" s="248"/>
    </row>
    <row r="23" spans="1:13" ht="15">
      <c r="A23" s="248" t="s">
        <v>77</v>
      </c>
      <c r="B23" s="248"/>
      <c r="C23" s="248"/>
      <c r="D23" s="248"/>
      <c r="E23" s="248"/>
      <c r="F23" s="248"/>
      <c r="G23" s="248"/>
      <c r="H23" s="248"/>
      <c r="I23" s="248"/>
      <c r="J23" s="248"/>
      <c r="K23" s="248"/>
      <c r="L23" s="248"/>
      <c r="M23" s="248"/>
    </row>
    <row r="24" spans="1:13" ht="15">
      <c r="A24" s="248" t="s">
        <v>76</v>
      </c>
      <c r="B24" s="248"/>
      <c r="C24" s="248"/>
      <c r="D24" s="248"/>
      <c r="E24" s="248"/>
      <c r="F24" s="248"/>
      <c r="G24" s="248"/>
      <c r="H24" s="248"/>
      <c r="I24" s="248"/>
      <c r="J24" s="248"/>
      <c r="K24" s="248"/>
      <c r="L24" s="248"/>
      <c r="M24" s="248"/>
    </row>
    <row r="25" spans="1:13" ht="15">
      <c r="A25" s="248" t="s">
        <v>75</v>
      </c>
      <c r="B25" s="248"/>
      <c r="C25" s="248"/>
      <c r="D25" s="248"/>
      <c r="E25" s="248"/>
      <c r="F25" s="248"/>
      <c r="G25" s="248"/>
      <c r="H25" s="248"/>
      <c r="I25" s="248"/>
      <c r="J25" s="248"/>
      <c r="K25" s="248"/>
      <c r="L25" s="248"/>
      <c r="M25" s="248"/>
    </row>
    <row r="26" spans="1:13" ht="15">
      <c r="A26" s="158" t="s">
        <v>74</v>
      </c>
      <c r="B26" s="155"/>
      <c r="C26" s="157"/>
      <c r="D26" s="157"/>
      <c r="E26" s="157"/>
      <c r="F26" s="157"/>
      <c r="G26" s="155"/>
      <c r="H26" s="155"/>
      <c r="I26" s="155"/>
      <c r="J26" s="155"/>
      <c r="K26" s="156"/>
      <c r="L26" s="156"/>
      <c r="M26" s="155"/>
    </row>
    <row r="27" ht="15">
      <c r="A27" s="154" t="s">
        <v>73</v>
      </c>
    </row>
  </sheetData>
  <sheetProtection password="D3C7" sheet="1"/>
  <mergeCells count="29">
    <mergeCell ref="N5:O5"/>
    <mergeCell ref="N13:O13"/>
    <mergeCell ref="N15:O15"/>
    <mergeCell ref="E15:F15"/>
    <mergeCell ref="I15:J15"/>
    <mergeCell ref="I11:J11"/>
    <mergeCell ref="E13:F13"/>
    <mergeCell ref="E7:G7"/>
    <mergeCell ref="N7:P7"/>
    <mergeCell ref="N11:P11"/>
    <mergeCell ref="A1:M1"/>
    <mergeCell ref="A5:B5"/>
    <mergeCell ref="E9:F9"/>
    <mergeCell ref="A10:B10"/>
    <mergeCell ref="A11:B11"/>
    <mergeCell ref="A3:M3"/>
    <mergeCell ref="A9:B9"/>
    <mergeCell ref="E11:F11"/>
    <mergeCell ref="A7:B7"/>
    <mergeCell ref="A25:M25"/>
    <mergeCell ref="A23:M23"/>
    <mergeCell ref="A13:B13"/>
    <mergeCell ref="A18:M18"/>
    <mergeCell ref="A19:M19"/>
    <mergeCell ref="A20:M20"/>
    <mergeCell ref="A22:M22"/>
    <mergeCell ref="A24:M24"/>
    <mergeCell ref="A15:B15"/>
    <mergeCell ref="I13:J13"/>
  </mergeCells>
  <conditionalFormatting sqref="L15 L11 E5">
    <cfRule type="containsText" priority="5" dxfId="1" operator="containsText" stopIfTrue="1" text="SI">
      <formula>NOT(ISERROR(SEARCH("SI",E5)))</formula>
    </cfRule>
    <cfRule type="containsText" priority="6" dxfId="0" operator="containsText" stopIfTrue="1" text="NO">
      <formula>NOT(ISERROR(SEARCH("NO",E5)))</formula>
    </cfRule>
  </conditionalFormatting>
  <conditionalFormatting sqref="L7">
    <cfRule type="containsText" priority="3" dxfId="1" operator="containsText" stopIfTrue="1" text="SI">
      <formula>NOT(ISERROR(SEARCH("SI",L7)))</formula>
    </cfRule>
    <cfRule type="containsText" priority="4" dxfId="0" operator="containsText" stopIfTrue="1" text="NO">
      <formula>NOT(ISERROR(SEARCH("NO",L7)))</formula>
    </cfRule>
  </conditionalFormatting>
  <conditionalFormatting sqref="L13">
    <cfRule type="containsText" priority="1" dxfId="1" operator="containsText" stopIfTrue="1" text="SI">
      <formula>NOT(ISERROR(SEARCH("SI",L13)))</formula>
    </cfRule>
    <cfRule type="containsText" priority="2" dxfId="0" operator="containsText" stopIfTrue="1" text="NO">
      <formula>NOT(ISERROR(SEARCH("NO",L13)))</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AB16"/>
  <sheetViews>
    <sheetView showGridLines="0" zoomScalePageLayoutView="0" workbookViewId="0" topLeftCell="A1">
      <selection activeCell="A1" sqref="A1:AB1"/>
    </sheetView>
  </sheetViews>
  <sheetFormatPr defaultColWidth="9.140625" defaultRowHeight="12.75"/>
  <cols>
    <col min="1" max="1" width="5.7109375" style="107" bestFit="1" customWidth="1"/>
    <col min="2" max="2" width="6.28125" style="107" bestFit="1" customWidth="1"/>
    <col min="3" max="3" width="10.7109375" style="119" bestFit="1" customWidth="1"/>
    <col min="4" max="4" width="18.140625" style="120" customWidth="1"/>
    <col min="5" max="5" width="10.7109375" style="119" bestFit="1" customWidth="1"/>
    <col min="6" max="6" width="15.7109375" style="120" customWidth="1"/>
    <col min="7" max="8" width="12.140625" style="121" customWidth="1"/>
    <col min="9" max="9" width="8.00390625" style="118" customWidth="1"/>
    <col min="10" max="10" width="12.140625" style="121" customWidth="1"/>
    <col min="11" max="11" width="14.8515625" style="107" customWidth="1"/>
    <col min="12" max="12" width="5.7109375" style="107" bestFit="1" customWidth="1"/>
    <col min="13" max="13" width="8.28125" style="107" bestFit="1" customWidth="1"/>
    <col min="14" max="14" width="10.7109375" style="119" bestFit="1" customWidth="1"/>
    <col min="15" max="15" width="25.57421875" style="120" customWidth="1"/>
    <col min="16" max="16" width="16.7109375" style="119" customWidth="1"/>
    <col min="17" max="17" width="19.28125" style="119" customWidth="1"/>
    <col min="18" max="18" width="7.00390625" style="107" hidden="1" customWidth="1"/>
    <col min="19" max="19" width="22.28125" style="120" hidden="1" customWidth="1"/>
    <col min="20" max="23" width="0" style="107" hidden="1" customWidth="1"/>
    <col min="24" max="24" width="5.7109375" style="107" hidden="1" customWidth="1"/>
    <col min="25" max="25" width="8.28125" style="107" hidden="1" customWidth="1"/>
    <col min="26" max="26" width="3.28125" style="107" hidden="1" customWidth="1"/>
    <col min="27" max="27" width="13.7109375" style="107" customWidth="1"/>
    <col min="28" max="28" width="14.00390625" style="119" customWidth="1"/>
    <col min="29" max="29" width="0" style="107" hidden="1" customWidth="1"/>
    <col min="30" max="16384" width="9.140625" style="107" customWidth="1"/>
  </cols>
  <sheetData>
    <row r="1" spans="1:28" s="90" customFormat="1" ht="22.5" customHeight="1">
      <c r="A1" s="238"/>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row>
    <row r="2" spans="1:28" s="97" customFormat="1" ht="15" customHeight="1">
      <c r="A2" s="91"/>
      <c r="B2" s="92"/>
      <c r="C2" s="21"/>
      <c r="D2" s="93"/>
      <c r="E2" s="21"/>
      <c r="F2" s="93"/>
      <c r="G2" s="94"/>
      <c r="H2" s="94"/>
      <c r="I2" s="139"/>
      <c r="J2" s="94"/>
      <c r="K2" s="92"/>
      <c r="L2" s="92"/>
      <c r="M2" s="92"/>
      <c r="N2" s="21"/>
      <c r="O2" s="93"/>
      <c r="P2" s="21"/>
      <c r="Q2" s="21"/>
      <c r="R2" s="92"/>
      <c r="S2" s="93"/>
      <c r="T2" s="92"/>
      <c r="U2" s="92"/>
      <c r="V2" s="92"/>
      <c r="W2" s="92"/>
      <c r="X2" s="92"/>
      <c r="Y2" s="92"/>
      <c r="Z2" s="92"/>
      <c r="AA2" s="92"/>
      <c r="AB2" s="21"/>
    </row>
    <row r="3" spans="1:28" s="90" customFormat="1" ht="22.5" customHeight="1">
      <c r="A3" s="264" t="s">
        <v>70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8"/>
    </row>
    <row r="4" spans="1:28" s="90" customFormat="1" ht="22.5" customHeight="1">
      <c r="A4" s="98"/>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38"/>
    </row>
    <row r="5" spans="1:28" s="90" customFormat="1" ht="22.5" customHeight="1">
      <c r="A5" s="259" t="s">
        <v>71</v>
      </c>
      <c r="B5" s="275"/>
      <c r="C5" s="275"/>
      <c r="D5" s="275"/>
      <c r="E5" s="275"/>
      <c r="F5" s="276"/>
      <c r="G5" s="148">
        <v>0</v>
      </c>
      <c r="H5" s="137"/>
      <c r="I5" s="137"/>
      <c r="J5" s="137"/>
      <c r="K5" s="137"/>
      <c r="L5" s="137"/>
      <c r="M5" s="137"/>
      <c r="N5" s="137"/>
      <c r="O5" s="147"/>
      <c r="P5" s="147"/>
      <c r="Q5" s="147"/>
      <c r="R5" s="147"/>
      <c r="S5" s="147"/>
      <c r="T5" s="147"/>
      <c r="U5" s="147"/>
      <c r="V5" s="147"/>
      <c r="W5" s="147"/>
      <c r="X5" s="147"/>
      <c r="Y5" s="147"/>
      <c r="Z5" s="147"/>
      <c r="AA5" s="147"/>
      <c r="AB5" s="138"/>
    </row>
    <row r="6" spans="1:28" s="90" customFormat="1" ht="22.5" customHeight="1">
      <c r="A6" s="259" t="s">
        <v>72</v>
      </c>
      <c r="B6" s="275"/>
      <c r="C6" s="275"/>
      <c r="D6" s="275"/>
      <c r="E6" s="275"/>
      <c r="F6" s="275"/>
      <c r="G6" s="149">
        <v>0</v>
      </c>
      <c r="H6" s="147"/>
      <c r="I6" s="147"/>
      <c r="J6" s="147"/>
      <c r="K6" s="147"/>
      <c r="L6" s="147"/>
      <c r="M6" s="147"/>
      <c r="N6" s="147"/>
      <c r="O6" s="147"/>
      <c r="P6" s="147"/>
      <c r="Q6" s="147"/>
      <c r="R6" s="147"/>
      <c r="S6" s="147"/>
      <c r="T6" s="147"/>
      <c r="U6" s="147"/>
      <c r="V6" s="147"/>
      <c r="W6" s="147"/>
      <c r="X6" s="147"/>
      <c r="Y6" s="147"/>
      <c r="Z6" s="147"/>
      <c r="AA6" s="147"/>
      <c r="AB6" s="138"/>
    </row>
    <row r="7" spans="1:28" s="90" customFormat="1" ht="22.5" customHeight="1">
      <c r="A7" s="98"/>
      <c r="B7" s="99"/>
      <c r="C7" s="100"/>
      <c r="D7" s="101"/>
      <c r="E7" s="100"/>
      <c r="F7" s="101"/>
      <c r="G7" s="102"/>
      <c r="H7" s="102"/>
      <c r="I7" s="140"/>
      <c r="J7" s="102"/>
      <c r="K7" s="99"/>
      <c r="L7" s="99"/>
      <c r="M7" s="99"/>
      <c r="N7" s="100"/>
      <c r="O7" s="101"/>
      <c r="P7" s="100"/>
      <c r="Q7" s="100"/>
      <c r="R7" s="99"/>
      <c r="S7" s="101"/>
      <c r="T7" s="99"/>
      <c r="U7" s="99"/>
      <c r="V7" s="99"/>
      <c r="W7" s="99"/>
      <c r="X7" s="99"/>
      <c r="Y7" s="99"/>
      <c r="Z7" s="99"/>
      <c r="AA7" s="99"/>
      <c r="AB7" s="146"/>
    </row>
    <row r="8" spans="1:28" s="90" customFormat="1" ht="22.5" customHeight="1">
      <c r="A8" s="220" t="s">
        <v>14</v>
      </c>
      <c r="B8" s="234"/>
      <c r="C8" s="235"/>
      <c r="D8" s="220" t="s">
        <v>15</v>
      </c>
      <c r="E8" s="234"/>
      <c r="F8" s="234"/>
      <c r="G8" s="234"/>
      <c r="H8" s="234"/>
      <c r="I8" s="234"/>
      <c r="J8" s="234"/>
      <c r="K8" s="235"/>
      <c r="L8" s="220" t="s">
        <v>16</v>
      </c>
      <c r="M8" s="234"/>
      <c r="N8" s="235"/>
      <c r="O8" s="220" t="s">
        <v>1</v>
      </c>
      <c r="P8" s="234"/>
      <c r="Q8" s="234"/>
      <c r="R8" s="220" t="s">
        <v>17</v>
      </c>
      <c r="S8" s="235"/>
      <c r="T8" s="220" t="s">
        <v>18</v>
      </c>
      <c r="U8" s="234"/>
      <c r="V8" s="234"/>
      <c r="W8" s="235"/>
      <c r="X8" s="220" t="s">
        <v>19</v>
      </c>
      <c r="Y8" s="234"/>
      <c r="Z8" s="234"/>
      <c r="AA8" s="103" t="s">
        <v>47</v>
      </c>
      <c r="AB8" s="103" t="s">
        <v>69</v>
      </c>
    </row>
    <row r="9" spans="1:28" ht="36" customHeight="1">
      <c r="A9" s="104" t="s">
        <v>21</v>
      </c>
      <c r="B9" s="104" t="s">
        <v>22</v>
      </c>
      <c r="C9" s="144" t="s">
        <v>25</v>
      </c>
      <c r="D9" s="104" t="s">
        <v>24</v>
      </c>
      <c r="E9" s="105" t="s">
        <v>25</v>
      </c>
      <c r="F9" s="104" t="s">
        <v>26</v>
      </c>
      <c r="G9" s="141" t="s">
        <v>64</v>
      </c>
      <c r="H9" s="106" t="s">
        <v>65</v>
      </c>
      <c r="I9" s="142" t="s">
        <v>66</v>
      </c>
      <c r="J9" s="141" t="s">
        <v>67</v>
      </c>
      <c r="K9" s="104" t="s">
        <v>28</v>
      </c>
      <c r="L9" s="104" t="s">
        <v>21</v>
      </c>
      <c r="M9" s="104" t="s">
        <v>24</v>
      </c>
      <c r="N9" s="144" t="s">
        <v>25</v>
      </c>
      <c r="O9" s="104" t="s">
        <v>30</v>
      </c>
      <c r="P9" s="105" t="s">
        <v>31</v>
      </c>
      <c r="Q9" s="105" t="s">
        <v>32</v>
      </c>
      <c r="R9" s="104" t="s">
        <v>33</v>
      </c>
      <c r="S9" s="104" t="s">
        <v>26</v>
      </c>
      <c r="T9" s="104" t="s">
        <v>33</v>
      </c>
      <c r="U9" s="104" t="s">
        <v>34</v>
      </c>
      <c r="V9" s="104" t="s">
        <v>35</v>
      </c>
      <c r="W9" s="104" t="s">
        <v>36</v>
      </c>
      <c r="X9" s="104" t="s">
        <v>21</v>
      </c>
      <c r="Y9" s="104" t="s">
        <v>24</v>
      </c>
      <c r="Z9" s="104" t="s">
        <v>37</v>
      </c>
      <c r="AA9" s="104" t="s">
        <v>25</v>
      </c>
      <c r="AB9" s="145" t="s">
        <v>68</v>
      </c>
    </row>
    <row r="10" spans="1:28" ht="15">
      <c r="A10" s="108"/>
      <c r="B10" s="108"/>
      <c r="C10" s="109"/>
      <c r="D10" s="110"/>
      <c r="E10" s="109"/>
      <c r="F10" s="111"/>
      <c r="G10" s="112"/>
      <c r="H10" s="112"/>
      <c r="I10" s="143"/>
      <c r="J10" s="112"/>
      <c r="K10" s="108"/>
      <c r="L10" s="108"/>
      <c r="M10" s="108"/>
      <c r="N10" s="109"/>
      <c r="O10" s="111"/>
      <c r="P10" s="109"/>
      <c r="Q10" s="109"/>
      <c r="R10" s="108"/>
      <c r="S10" s="111"/>
      <c r="T10" s="108"/>
      <c r="U10" s="108"/>
      <c r="V10" s="108"/>
      <c r="W10" s="108"/>
      <c r="X10" s="113"/>
      <c r="Y10" s="113"/>
      <c r="Z10" s="113"/>
      <c r="AA10" s="114"/>
      <c r="AB10" s="109"/>
    </row>
    <row r="11" spans="3:28" ht="15">
      <c r="C11" s="107"/>
      <c r="D11" s="107"/>
      <c r="E11" s="107"/>
      <c r="F11" s="107"/>
      <c r="G11" s="107"/>
      <c r="H11" s="107"/>
      <c r="I11" s="107"/>
      <c r="J11" s="107"/>
      <c r="N11" s="107"/>
      <c r="O11" s="107"/>
      <c r="P11" s="107"/>
      <c r="Q11" s="107"/>
      <c r="S11" s="107"/>
      <c r="AB11" s="107"/>
    </row>
    <row r="12" spans="3:28" ht="15">
      <c r="C12" s="107"/>
      <c r="D12" s="107"/>
      <c r="E12" s="107"/>
      <c r="F12" s="107"/>
      <c r="G12" s="107"/>
      <c r="H12" s="107"/>
      <c r="I12" s="107"/>
      <c r="J12" s="107"/>
      <c r="N12" s="107"/>
      <c r="O12" s="107"/>
      <c r="P12" s="107"/>
      <c r="Q12" s="107"/>
      <c r="S12" s="107"/>
      <c r="AB12" s="107"/>
    </row>
    <row r="13" spans="3:28" ht="15">
      <c r="C13" s="107"/>
      <c r="D13" s="107"/>
      <c r="E13" s="107"/>
      <c r="F13" s="107"/>
      <c r="G13" s="107"/>
      <c r="H13" s="107"/>
      <c r="I13" s="107"/>
      <c r="J13" s="107"/>
      <c r="N13" s="107"/>
      <c r="O13" s="107"/>
      <c r="P13" s="107"/>
      <c r="Q13" s="107"/>
      <c r="S13" s="107"/>
      <c r="AB13" s="107"/>
    </row>
    <row r="14" spans="3:28" ht="15">
      <c r="C14" s="107"/>
      <c r="D14" s="107"/>
      <c r="E14" s="107"/>
      <c r="F14" s="107"/>
      <c r="G14" s="107"/>
      <c r="H14" s="107"/>
      <c r="I14" s="107"/>
      <c r="J14" s="107"/>
      <c r="N14" s="107"/>
      <c r="O14" s="107"/>
      <c r="P14" s="107"/>
      <c r="Q14" s="107"/>
      <c r="S14" s="107"/>
      <c r="AB14" s="107"/>
    </row>
    <row r="15" spans="3:28" ht="15">
      <c r="C15" s="107"/>
      <c r="D15" s="107"/>
      <c r="E15" s="107"/>
      <c r="F15" s="107"/>
      <c r="G15" s="107"/>
      <c r="H15" s="107"/>
      <c r="I15" s="107"/>
      <c r="J15" s="107"/>
      <c r="N15" s="107"/>
      <c r="O15" s="107"/>
      <c r="P15" s="107"/>
      <c r="Q15" s="107"/>
      <c r="S15" s="107"/>
      <c r="AB15" s="107"/>
    </row>
    <row r="16" spans="3:28" ht="15">
      <c r="C16" s="107"/>
      <c r="D16" s="107"/>
      <c r="E16" s="107"/>
      <c r="F16" s="107"/>
      <c r="G16" s="107"/>
      <c r="H16" s="107"/>
      <c r="I16" s="107"/>
      <c r="J16" s="107"/>
      <c r="N16" s="107"/>
      <c r="O16" s="107"/>
      <c r="P16" s="107"/>
      <c r="Q16" s="107"/>
      <c r="S16" s="107"/>
      <c r="AB16" s="107"/>
    </row>
    <row r="17" s="107" customFormat="1" ht="15"/>
  </sheetData>
  <sheetProtection/>
  <mergeCells count="11">
    <mergeCell ref="X8:Z8"/>
    <mergeCell ref="A5:F5"/>
    <mergeCell ref="A6:F6"/>
    <mergeCell ref="A1:AB1"/>
    <mergeCell ref="A3:AB3"/>
    <mergeCell ref="A8:C8"/>
    <mergeCell ref="D8:K8"/>
    <mergeCell ref="L8:N8"/>
    <mergeCell ref="O8:Q8"/>
    <mergeCell ref="R8:S8"/>
    <mergeCell ref="T8:W8"/>
  </mergeCell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dimension ref="A1:Q16"/>
  <sheetViews>
    <sheetView showGridLines="0" zoomScalePageLayoutView="0" workbookViewId="0" topLeftCell="C1">
      <selection activeCell="A1" sqref="A1:P1"/>
    </sheetView>
  </sheetViews>
  <sheetFormatPr defaultColWidth="9.140625" defaultRowHeight="12.75"/>
  <cols>
    <col min="1" max="1" width="0" style="107" hidden="1" customWidth="1"/>
    <col min="2" max="2" width="10.28125" style="107" hidden="1" customWidth="1"/>
    <col min="3" max="3" width="15.7109375" style="120" customWidth="1"/>
    <col min="4" max="4" width="10.7109375" style="119" bestFit="1" customWidth="1"/>
    <col min="5" max="5" width="10.7109375" style="119" customWidth="1"/>
    <col min="6" max="6" width="43.7109375" style="120" customWidth="1"/>
    <col min="7" max="7" width="15.57421875" style="120" hidden="1" customWidth="1"/>
    <col min="8" max="9" width="12.140625" style="121" customWidth="1"/>
    <col min="10" max="10" width="22.8515625" style="120" customWidth="1"/>
    <col min="11" max="11" width="13.7109375" style="120" customWidth="1"/>
    <col min="12" max="12" width="21.7109375" style="107" customWidth="1"/>
    <col min="13" max="16" width="12.140625" style="107" customWidth="1"/>
    <col min="17" max="16384" width="9.140625" style="107" customWidth="1"/>
  </cols>
  <sheetData>
    <row r="1" spans="1:17" s="90" customFormat="1" ht="22.5" customHeight="1">
      <c r="A1" s="238"/>
      <c r="B1" s="239"/>
      <c r="C1" s="239"/>
      <c r="D1" s="239"/>
      <c r="E1" s="239"/>
      <c r="F1" s="239"/>
      <c r="G1" s="239"/>
      <c r="H1" s="239"/>
      <c r="I1" s="239"/>
      <c r="J1" s="239"/>
      <c r="K1" s="239"/>
      <c r="L1" s="239"/>
      <c r="M1" s="239"/>
      <c r="N1" s="239"/>
      <c r="O1" s="239"/>
      <c r="P1" s="239"/>
      <c r="Q1" s="153"/>
    </row>
    <row r="2" s="97" customFormat="1" ht="15" customHeight="1"/>
    <row r="3" spans="1:17" s="90" customFormat="1" ht="22.5" customHeight="1">
      <c r="A3" s="283" t="s">
        <v>110</v>
      </c>
      <c r="B3" s="283"/>
      <c r="C3" s="283"/>
      <c r="D3" s="283"/>
      <c r="E3" s="283"/>
      <c r="F3" s="283"/>
      <c r="G3" s="283"/>
      <c r="H3" s="283"/>
      <c r="I3" s="283"/>
      <c r="J3" s="284"/>
      <c r="K3" s="284"/>
      <c r="L3" s="284"/>
      <c r="M3" s="284"/>
      <c r="N3" s="284"/>
      <c r="O3" s="284"/>
      <c r="P3" s="284"/>
      <c r="Q3" s="152"/>
    </row>
    <row r="4" spans="1:17" s="90" customFormat="1" ht="15">
      <c r="A4" s="281"/>
      <c r="B4" s="281"/>
      <c r="C4" s="281"/>
      <c r="D4" s="281"/>
      <c r="E4" s="281"/>
      <c r="F4" s="281"/>
      <c r="G4" s="281"/>
      <c r="H4" s="281"/>
      <c r="I4" s="281"/>
      <c r="J4" s="281"/>
      <c r="K4" s="281"/>
      <c r="L4" s="281"/>
      <c r="M4" s="281"/>
      <c r="N4" s="281"/>
      <c r="O4" s="281"/>
      <c r="P4" s="282"/>
      <c r="Q4" s="152"/>
    </row>
    <row r="5" spans="1:17" s="90" customFormat="1" ht="22.5" customHeight="1">
      <c r="A5" s="288" t="s">
        <v>109</v>
      </c>
      <c r="B5" s="288"/>
      <c r="C5" s="288"/>
      <c r="D5" s="288"/>
      <c r="E5" s="288"/>
      <c r="F5" s="288"/>
      <c r="G5" s="288"/>
      <c r="H5" s="288"/>
      <c r="I5" s="289"/>
      <c r="J5" s="207" t="s">
        <v>108</v>
      </c>
      <c r="K5" s="151"/>
      <c r="L5" s="151"/>
      <c r="M5" s="151"/>
      <c r="N5" s="151"/>
      <c r="O5" s="151"/>
      <c r="P5" s="206"/>
      <c r="Q5" s="152"/>
    </row>
    <row r="6" spans="3:16" s="90" customFormat="1" ht="22.5" customHeight="1">
      <c r="C6" s="279" t="s">
        <v>95</v>
      </c>
      <c r="D6" s="280"/>
      <c r="E6" s="280"/>
      <c r="F6" s="280"/>
      <c r="G6" s="296"/>
      <c r="H6" s="200">
        <v>0</v>
      </c>
      <c r="I6" s="204"/>
      <c r="J6" s="294" t="s">
        <v>95</v>
      </c>
      <c r="K6" s="294"/>
      <c r="L6" s="294"/>
      <c r="M6" s="294"/>
      <c r="N6" s="295"/>
      <c r="O6" s="205">
        <v>0</v>
      </c>
      <c r="P6" s="204"/>
    </row>
    <row r="7" spans="3:16" s="90" customFormat="1" ht="22.5" customHeight="1">
      <c r="C7" s="279" t="s">
        <v>93</v>
      </c>
      <c r="D7" s="280"/>
      <c r="E7" s="280"/>
      <c r="F7" s="280"/>
      <c r="G7" s="201"/>
      <c r="H7" s="200">
        <v>0</v>
      </c>
      <c r="I7" s="202"/>
      <c r="J7" s="292" t="s">
        <v>93</v>
      </c>
      <c r="K7" s="292"/>
      <c r="L7" s="292"/>
      <c r="M7" s="292"/>
      <c r="N7" s="293"/>
      <c r="O7" s="203">
        <v>0</v>
      </c>
      <c r="P7" s="202"/>
    </row>
    <row r="8" spans="3:16" s="90" customFormat="1" ht="22.5" customHeight="1">
      <c r="C8" s="279" t="s">
        <v>92</v>
      </c>
      <c r="D8" s="280"/>
      <c r="E8" s="280"/>
      <c r="F8" s="280"/>
      <c r="G8" s="201"/>
      <c r="H8" s="200">
        <f>H6-H7</f>
        <v>0</v>
      </c>
      <c r="I8" s="198"/>
      <c r="J8" s="290" t="s">
        <v>92</v>
      </c>
      <c r="K8" s="290"/>
      <c r="L8" s="290"/>
      <c r="M8" s="290"/>
      <c r="N8" s="291"/>
      <c r="O8" s="199">
        <v>0</v>
      </c>
      <c r="P8" s="198"/>
    </row>
    <row r="9" spans="3:16" s="90" customFormat="1" ht="15">
      <c r="C9" s="197"/>
      <c r="D9" s="197"/>
      <c r="E9" s="197"/>
      <c r="F9" s="197"/>
      <c r="G9" s="196"/>
      <c r="H9" s="195"/>
      <c r="I9" s="168"/>
      <c r="J9" s="171"/>
      <c r="K9" s="171"/>
      <c r="L9" s="171"/>
      <c r="M9" s="171"/>
      <c r="N9" s="171"/>
      <c r="O9" s="194"/>
      <c r="P9" s="193"/>
    </row>
    <row r="10" spans="1:16" s="90" customFormat="1" ht="16.5" customHeight="1">
      <c r="A10" s="285" t="s">
        <v>107</v>
      </c>
      <c r="B10" s="286"/>
      <c r="C10" s="286"/>
      <c r="D10" s="286"/>
      <c r="E10" s="286"/>
      <c r="F10" s="286"/>
      <c r="G10" s="286"/>
      <c r="H10" s="286"/>
      <c r="I10" s="286"/>
      <c r="J10" s="286"/>
      <c r="K10" s="286"/>
      <c r="L10" s="286"/>
      <c r="M10" s="286"/>
      <c r="N10" s="286"/>
      <c r="O10" s="286"/>
      <c r="P10" s="287"/>
    </row>
    <row r="11" spans="1:16" s="90" customFormat="1" ht="22.5" customHeight="1">
      <c r="A11" s="220" t="s">
        <v>14</v>
      </c>
      <c r="B11" s="235"/>
      <c r="C11" s="220" t="s">
        <v>15</v>
      </c>
      <c r="D11" s="234"/>
      <c r="E11" s="234"/>
      <c r="F11" s="234"/>
      <c r="G11" s="234"/>
      <c r="H11" s="234"/>
      <c r="I11" s="235"/>
      <c r="J11" s="220" t="s">
        <v>1</v>
      </c>
      <c r="K11" s="235"/>
      <c r="L11" s="150"/>
      <c r="M11" s="220" t="s">
        <v>62</v>
      </c>
      <c r="N11" s="234"/>
      <c r="O11" s="234"/>
      <c r="P11" s="235"/>
    </row>
    <row r="12" spans="1:16" ht="36" customHeight="1">
      <c r="A12" s="104" t="s">
        <v>21</v>
      </c>
      <c r="B12" s="192" t="s">
        <v>106</v>
      </c>
      <c r="C12" s="104" t="s">
        <v>24</v>
      </c>
      <c r="D12" s="105" t="s">
        <v>25</v>
      </c>
      <c r="E12" s="191" t="s">
        <v>105</v>
      </c>
      <c r="F12" s="104" t="s">
        <v>26</v>
      </c>
      <c r="G12" s="104" t="s">
        <v>28</v>
      </c>
      <c r="H12" s="141" t="s">
        <v>64</v>
      </c>
      <c r="I12" s="106" t="s">
        <v>65</v>
      </c>
      <c r="J12" s="104" t="s">
        <v>30</v>
      </c>
      <c r="K12" s="104" t="s">
        <v>31</v>
      </c>
      <c r="L12" s="131" t="s">
        <v>104</v>
      </c>
      <c r="M12" s="129" t="s">
        <v>64</v>
      </c>
      <c r="N12" s="129" t="s">
        <v>103</v>
      </c>
      <c r="O12" s="129" t="s">
        <v>102</v>
      </c>
      <c r="P12" s="129" t="s">
        <v>63</v>
      </c>
    </row>
    <row r="13" spans="3:15" ht="15">
      <c r="C13" s="110"/>
      <c r="D13" s="109"/>
      <c r="E13" s="109"/>
      <c r="F13" s="111"/>
      <c r="G13" s="111"/>
      <c r="H13" s="112"/>
      <c r="I13" s="112"/>
      <c r="J13" s="111"/>
      <c r="K13" s="111"/>
      <c r="L13" s="109"/>
      <c r="M13" s="112"/>
      <c r="N13" s="112"/>
      <c r="O13" s="112"/>
    </row>
    <row r="14" spans="3:11" ht="15">
      <c r="C14" s="107"/>
      <c r="D14" s="107"/>
      <c r="E14" s="107"/>
      <c r="F14" s="107"/>
      <c r="G14" s="107"/>
      <c r="H14" s="107"/>
      <c r="I14" s="107"/>
      <c r="J14" s="107"/>
      <c r="K14" s="190"/>
    </row>
    <row r="15" spans="3:11" ht="15">
      <c r="C15" s="107"/>
      <c r="D15" s="107"/>
      <c r="E15" s="107"/>
      <c r="F15" s="107"/>
      <c r="G15" s="107"/>
      <c r="H15" s="107"/>
      <c r="I15" s="107"/>
      <c r="J15" s="107"/>
      <c r="K15" s="107"/>
    </row>
    <row r="16" spans="3:11" ht="15">
      <c r="C16" s="107"/>
      <c r="D16" s="107"/>
      <c r="E16" s="107"/>
      <c r="F16" s="107"/>
      <c r="G16" s="107"/>
      <c r="H16" s="107"/>
      <c r="I16" s="107"/>
      <c r="J16" s="107"/>
      <c r="K16" s="107"/>
    </row>
    <row r="17" s="107" customFormat="1" ht="15"/>
    <row r="18" s="107" customFormat="1" ht="15"/>
    <row r="19" s="107" customFormat="1" ht="15"/>
    <row r="20" s="107" customFormat="1" ht="15"/>
  </sheetData>
  <sheetProtection/>
  <mergeCells count="15">
    <mergeCell ref="A1:P1"/>
    <mergeCell ref="J11:K11"/>
    <mergeCell ref="M11:P11"/>
    <mergeCell ref="A5:I5"/>
    <mergeCell ref="J8:N8"/>
    <mergeCell ref="J7:N7"/>
    <mergeCell ref="J6:N6"/>
    <mergeCell ref="C6:G6"/>
    <mergeCell ref="C7:F7"/>
    <mergeCell ref="C8:F8"/>
    <mergeCell ref="A4:P4"/>
    <mergeCell ref="C11:I11"/>
    <mergeCell ref="A11:B11"/>
    <mergeCell ref="A3:P3"/>
    <mergeCell ref="A10:P10"/>
  </mergeCells>
  <dataValidations count="1">
    <dataValidation type="list" allowBlank="1" showInputMessage="1" showErrorMessage="1" sqref="P13">
      <formula1>"SI,NO"</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Federica Long</cp:lastModifiedBy>
  <cp:lastPrinted>2015-01-23T09:39:52Z</cp:lastPrinted>
  <dcterms:created xsi:type="dcterms:W3CDTF">1996-11-05T10:16:36Z</dcterms:created>
  <dcterms:modified xsi:type="dcterms:W3CDTF">2022-01-27T16:34:27Z</dcterms:modified>
  <cp:category/>
  <cp:version/>
  <cp:contentType/>
  <cp:contentStatus/>
</cp:coreProperties>
</file>